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ürgi\Documents\"/>
    </mc:Choice>
  </mc:AlternateContent>
  <bookViews>
    <workbookView xWindow="0" yWindow="0" windowWidth="19200" windowHeight="7140" activeTab="1"/>
  </bookViews>
  <sheets>
    <sheet name="PLANILHA GERAL" sheetId="12" r:id="rId1"/>
    <sheet name="MEMÓRIA DE CÁLCULO" sheetId="19" r:id="rId2"/>
    <sheet name="CRONO_FF" sheetId="6" r:id="rId3"/>
  </sheets>
  <definedNames>
    <definedName name="_xlnm.Print_Area" localSheetId="2">CRONO_FF!$A$1:$AJ$67</definedName>
    <definedName name="_xlnm.Print_Area" localSheetId="1">'MEMÓRIA DE CÁLCULO'!$A$1:$D$711</definedName>
    <definedName name="_xlnm.Print_Area" localSheetId="0">'PLANILHA GERAL'!$A$1:$I$389</definedName>
    <definedName name="_xlnm.Print_Titles" localSheetId="2">CRONO_FF!$1:$20</definedName>
    <definedName name="_xlnm.Print_Titles" localSheetId="1">'MEMÓRIA DE CÁLCULO'!$3:$34</definedName>
    <definedName name="_xlnm.Print_Titles" localSheetId="0">'PLANILHA GERAL'!$3:$31</definedName>
  </definedNames>
  <calcPr calcId="152511"/>
</workbook>
</file>

<file path=xl/calcChain.xml><?xml version="1.0" encoding="utf-8"?>
<calcChain xmlns="http://schemas.openxmlformats.org/spreadsheetml/2006/main">
  <c r="H298" i="12" l="1"/>
  <c r="H257" i="12"/>
  <c r="H216" i="12"/>
  <c r="H173" i="12"/>
  <c r="H126" i="12"/>
  <c r="H74" i="12"/>
  <c r="H31" i="12"/>
  <c r="H350" i="12"/>
  <c r="AE47" i="6" l="1"/>
  <c r="AA47" i="6"/>
  <c r="O47" i="6"/>
  <c r="C47" i="6"/>
  <c r="AA44" i="6"/>
  <c r="W44" i="6"/>
  <c r="S44" i="6"/>
  <c r="S41" i="6"/>
  <c r="O38" i="6"/>
  <c r="O35" i="6"/>
  <c r="K35" i="6"/>
  <c r="O32" i="6"/>
  <c r="K32" i="6"/>
  <c r="G32" i="6"/>
  <c r="K29" i="6"/>
  <c r="G29" i="6"/>
  <c r="G26" i="6"/>
  <c r="C26" i="6"/>
  <c r="C23" i="6"/>
  <c r="AI50" i="6"/>
  <c r="F378" i="12"/>
  <c r="H378" i="12" s="1"/>
  <c r="F341" i="12"/>
  <c r="H341" i="12" s="1"/>
  <c r="F164" i="12"/>
  <c r="H164" i="12" s="1"/>
  <c r="F377" i="12" l="1"/>
  <c r="H377" i="12" s="1"/>
  <c r="F364" i="12"/>
  <c r="H364" i="12" s="1"/>
  <c r="F363" i="12"/>
  <c r="H363" i="12" s="1"/>
  <c r="F353" i="12"/>
  <c r="H353" i="12" s="1"/>
  <c r="F354" i="12"/>
  <c r="H354" i="12" s="1"/>
  <c r="F355" i="12"/>
  <c r="H355" i="12" s="1"/>
  <c r="F356" i="12"/>
  <c r="H356" i="12" s="1"/>
  <c r="F357" i="12"/>
  <c r="H357" i="12" s="1"/>
  <c r="F358" i="12"/>
  <c r="H358" i="12" s="1"/>
  <c r="F359" i="12"/>
  <c r="H359" i="12" s="1"/>
  <c r="F360" i="12"/>
  <c r="H360" i="12" s="1"/>
  <c r="F361" i="12"/>
  <c r="H361" i="12" s="1"/>
  <c r="F362" i="12"/>
  <c r="H362" i="12" s="1"/>
  <c r="F365" i="12"/>
  <c r="H365" i="12" s="1"/>
  <c r="F366" i="12"/>
  <c r="H366" i="12" s="1"/>
  <c r="F367" i="12"/>
  <c r="H367" i="12" s="1"/>
  <c r="F368" i="12"/>
  <c r="H368" i="12" s="1"/>
  <c r="F369" i="12"/>
  <c r="H369" i="12" s="1"/>
  <c r="F370" i="12"/>
  <c r="H370" i="12" s="1"/>
  <c r="F371" i="12"/>
  <c r="H371" i="12" s="1"/>
  <c r="F372" i="12"/>
  <c r="H372" i="12" s="1"/>
  <c r="F373" i="12"/>
  <c r="H373" i="12" s="1"/>
  <c r="F374" i="12"/>
  <c r="H374" i="12" s="1"/>
  <c r="F375" i="12"/>
  <c r="H375" i="12" s="1"/>
  <c r="F376" i="12"/>
  <c r="H376" i="12" s="1"/>
  <c r="F352" i="12"/>
  <c r="H352" i="12" s="1"/>
  <c r="F284" i="12"/>
  <c r="H284" i="12" s="1"/>
  <c r="F243" i="12"/>
  <c r="H243" i="12" s="1"/>
  <c r="F202" i="12"/>
  <c r="H202" i="12" s="1"/>
  <c r="F333" i="12"/>
  <c r="H333" i="12" s="1"/>
  <c r="F348" i="12"/>
  <c r="F338" i="12"/>
  <c r="H338" i="12" s="1"/>
  <c r="F339" i="12"/>
  <c r="H339" i="12" s="1"/>
  <c r="F340" i="12"/>
  <c r="H340" i="12" s="1"/>
  <c r="F342" i="12"/>
  <c r="H342" i="12" s="1"/>
  <c r="F343" i="12"/>
  <c r="H343" i="12" s="1"/>
  <c r="F344" i="12"/>
  <c r="H344" i="12" s="1"/>
  <c r="F337" i="12"/>
  <c r="H337" i="12" s="1"/>
  <c r="F331" i="12"/>
  <c r="H331" i="12" s="1"/>
  <c r="F332" i="12"/>
  <c r="H332" i="12" s="1"/>
  <c r="F330" i="12"/>
  <c r="H330" i="12" s="1"/>
  <c r="F326" i="12"/>
  <c r="H326" i="12" s="1"/>
  <c r="F325" i="12"/>
  <c r="H325" i="12" s="1"/>
  <c r="F318" i="12"/>
  <c r="H318" i="12" s="1"/>
  <c r="F319" i="12"/>
  <c r="H319" i="12" s="1"/>
  <c r="F320" i="12"/>
  <c r="H320" i="12" s="1"/>
  <c r="F321" i="12"/>
  <c r="H321" i="12" s="1"/>
  <c r="F317" i="12"/>
  <c r="H317" i="12" s="1"/>
  <c r="F311" i="12"/>
  <c r="H311" i="12" s="1"/>
  <c r="F312" i="12"/>
  <c r="H312" i="12" s="1"/>
  <c r="F313" i="12"/>
  <c r="H313" i="12" s="1"/>
  <c r="F310" i="12"/>
  <c r="H310" i="12" s="1"/>
  <c r="F306" i="12"/>
  <c r="H306" i="12" s="1"/>
  <c r="F302" i="12"/>
  <c r="H302" i="12" s="1"/>
  <c r="F296" i="12"/>
  <c r="F291" i="12"/>
  <c r="H291" i="12" s="1"/>
  <c r="F292" i="12"/>
  <c r="H292" i="12" s="1"/>
  <c r="F290" i="12"/>
  <c r="H290" i="12" s="1"/>
  <c r="F285" i="12"/>
  <c r="H285" i="12" s="1"/>
  <c r="F286" i="12"/>
  <c r="H286" i="12" s="1"/>
  <c r="F280" i="12"/>
  <c r="H280" i="12" s="1"/>
  <c r="F279" i="12"/>
  <c r="H279" i="12" s="1"/>
  <c r="F274" i="12"/>
  <c r="H274" i="12" s="1"/>
  <c r="F275" i="12"/>
  <c r="H275" i="12" s="1"/>
  <c r="F273" i="12"/>
  <c r="H273" i="12" s="1"/>
  <c r="F269" i="12"/>
  <c r="H269" i="12" s="1"/>
  <c r="F265" i="12"/>
  <c r="H265" i="12" s="1"/>
  <c r="F261" i="12"/>
  <c r="H261" i="12" s="1"/>
  <c r="F255" i="12"/>
  <c r="F250" i="12"/>
  <c r="H250" i="12" s="1"/>
  <c r="F251" i="12"/>
  <c r="H251" i="12" s="1"/>
  <c r="F249" i="12"/>
  <c r="H249" i="12" s="1"/>
  <c r="F244" i="12"/>
  <c r="H244" i="12" s="1"/>
  <c r="F245" i="12"/>
  <c r="H245" i="12" s="1"/>
  <c r="F239" i="12"/>
  <c r="H239" i="12" s="1"/>
  <c r="F238" i="12"/>
  <c r="H238" i="12" s="1"/>
  <c r="F233" i="12"/>
  <c r="H233" i="12" s="1"/>
  <c r="F234" i="12"/>
  <c r="H234" i="12" s="1"/>
  <c r="F232" i="12"/>
  <c r="H232" i="12" s="1"/>
  <c r="F228" i="12"/>
  <c r="H228" i="12" s="1"/>
  <c r="F224" i="12"/>
  <c r="H224" i="12" s="1"/>
  <c r="F220" i="12"/>
  <c r="H220" i="12" s="1"/>
  <c r="F214" i="12"/>
  <c r="F209" i="12"/>
  <c r="H209" i="12" s="1"/>
  <c r="F210" i="12"/>
  <c r="H210" i="12" s="1"/>
  <c r="F208" i="12"/>
  <c r="H208" i="12" s="1"/>
  <c r="F203" i="12"/>
  <c r="H203" i="12" s="1"/>
  <c r="F204" i="12"/>
  <c r="H204" i="12" s="1"/>
  <c r="F198" i="12"/>
  <c r="H198" i="12" s="1"/>
  <c r="F197" i="12"/>
  <c r="H197" i="12" s="1"/>
  <c r="F190" i="12"/>
  <c r="H190" i="12" s="1"/>
  <c r="F191" i="12"/>
  <c r="H191" i="12" s="1"/>
  <c r="F192" i="12"/>
  <c r="H192" i="12" s="1"/>
  <c r="F193" i="12"/>
  <c r="H193" i="12" s="1"/>
  <c r="F189" i="12"/>
  <c r="H189" i="12" s="1"/>
  <c r="F185" i="12"/>
  <c r="H185" i="12" s="1"/>
  <c r="F181" i="12"/>
  <c r="H181" i="12" s="1"/>
  <c r="F177" i="12"/>
  <c r="H177" i="12" s="1"/>
  <c r="F171" i="12"/>
  <c r="F163" i="12"/>
  <c r="H163" i="12" s="1"/>
  <c r="F165" i="12"/>
  <c r="H165" i="12" s="1"/>
  <c r="F166" i="12"/>
  <c r="H166" i="12" s="1"/>
  <c r="F167" i="12"/>
  <c r="H167" i="12" s="1"/>
  <c r="F162" i="12"/>
  <c r="H162" i="12" s="1"/>
  <c r="F156" i="12"/>
  <c r="F157" i="12"/>
  <c r="H157" i="12" s="1"/>
  <c r="F158" i="12"/>
  <c r="H158" i="12" s="1"/>
  <c r="F152" i="12"/>
  <c r="H152" i="12" s="1"/>
  <c r="F151" i="12"/>
  <c r="H151" i="12" s="1"/>
  <c r="F144" i="12"/>
  <c r="H144" i="12" s="1"/>
  <c r="F145" i="12"/>
  <c r="H145" i="12" s="1"/>
  <c r="F146" i="12"/>
  <c r="H146" i="12" s="1"/>
  <c r="F147" i="12"/>
  <c r="H147" i="12" s="1"/>
  <c r="F143" i="12"/>
  <c r="H143" i="12" s="1"/>
  <c r="H160" i="12" l="1"/>
  <c r="H328" i="12"/>
  <c r="H149" i="12"/>
  <c r="H154" i="12"/>
  <c r="F139" i="12"/>
  <c r="H139" i="12" s="1"/>
  <c r="F138" i="12"/>
  <c r="H138" i="12" s="1"/>
  <c r="F134" i="12"/>
  <c r="H134" i="12" s="1"/>
  <c r="F130" i="12"/>
  <c r="H130" i="12" s="1"/>
  <c r="F117" i="12" l="1"/>
  <c r="H117" i="12" s="1"/>
  <c r="F113" i="12"/>
  <c r="H113" i="12" s="1"/>
  <c r="F120" i="12"/>
  <c r="H120" i="12" s="1"/>
  <c r="F108" i="12"/>
  <c r="H108" i="12" s="1"/>
  <c r="F109" i="12"/>
  <c r="H109" i="12" s="1"/>
  <c r="F107" i="12"/>
  <c r="H107" i="12" s="1"/>
  <c r="F124" i="12"/>
  <c r="F114" i="12"/>
  <c r="H114" i="12" s="1"/>
  <c r="F115" i="12"/>
  <c r="H115" i="12" s="1"/>
  <c r="F116" i="12"/>
  <c r="H116" i="12" s="1"/>
  <c r="F118" i="12"/>
  <c r="H118" i="12" s="1"/>
  <c r="F119" i="12"/>
  <c r="H119" i="12" s="1"/>
  <c r="F103" i="12"/>
  <c r="H103" i="12" s="1"/>
  <c r="F102" i="12"/>
  <c r="H102" i="12" s="1"/>
  <c r="F94" i="12"/>
  <c r="H94" i="12" s="1"/>
  <c r="F95" i="12"/>
  <c r="H95" i="12" s="1"/>
  <c r="F96" i="12"/>
  <c r="H96" i="12" s="1"/>
  <c r="F97" i="12"/>
  <c r="H97" i="12" s="1"/>
  <c r="F93" i="12"/>
  <c r="H93" i="12" s="1"/>
  <c r="F87" i="12"/>
  <c r="H87" i="12" s="1"/>
  <c r="F88" i="12"/>
  <c r="H88" i="12" s="1"/>
  <c r="F89" i="12"/>
  <c r="H89" i="12" s="1"/>
  <c r="F86" i="12"/>
  <c r="H86" i="12" s="1"/>
  <c r="F82" i="12"/>
  <c r="H82" i="12" s="1"/>
  <c r="F78" i="12"/>
  <c r="H78" i="12" s="1"/>
  <c r="F61" i="12"/>
  <c r="H61" i="12" s="1"/>
  <c r="H91" i="12" l="1"/>
  <c r="F72" i="12"/>
  <c r="H72" i="12" s="1"/>
  <c r="F67" i="12"/>
  <c r="H67" i="12" s="1"/>
  <c r="F68" i="12"/>
  <c r="H68" i="12" s="1"/>
  <c r="F66" i="12"/>
  <c r="H66" i="12" s="1"/>
  <c r="F62" i="12"/>
  <c r="H62" i="12" s="1"/>
  <c r="F60" i="12"/>
  <c r="H60" i="12" s="1"/>
  <c r="F56" i="12"/>
  <c r="H56" i="12" s="1"/>
  <c r="F55" i="12"/>
  <c r="H55" i="12" s="1"/>
  <c r="F48" i="12"/>
  <c r="H48" i="12" s="1"/>
  <c r="F49" i="12"/>
  <c r="H49" i="12" s="1"/>
  <c r="F50" i="12"/>
  <c r="H50" i="12" s="1"/>
  <c r="F51" i="12"/>
  <c r="H51" i="12" s="1"/>
  <c r="F47" i="12"/>
  <c r="H47" i="12" s="1"/>
  <c r="F43" i="12"/>
  <c r="H43" i="12" s="1"/>
  <c r="F39" i="12"/>
  <c r="H39" i="12" s="1"/>
  <c r="F35" i="12"/>
  <c r="H35" i="12" s="1"/>
  <c r="F29" i="12"/>
  <c r="F28" i="12"/>
  <c r="H111" i="12"/>
  <c r="H105" i="12"/>
  <c r="H99" i="12"/>
  <c r="H84" i="12"/>
  <c r="H80" i="12"/>
  <c r="H76" i="12"/>
  <c r="H141" i="12"/>
  <c r="H136" i="12"/>
  <c r="H132" i="12"/>
  <c r="H128" i="12"/>
  <c r="H206" i="12"/>
  <c r="H200" i="12"/>
  <c r="H195" i="12"/>
  <c r="H187" i="12"/>
  <c r="H183" i="12"/>
  <c r="H179" i="12"/>
  <c r="H175" i="12"/>
  <c r="H247" i="12"/>
  <c r="H241" i="12"/>
  <c r="H236" i="12"/>
  <c r="H230" i="12"/>
  <c r="H226" i="12"/>
  <c r="H222" i="12"/>
  <c r="H218" i="12"/>
  <c r="H288" i="12"/>
  <c r="H282" i="12"/>
  <c r="H277" i="12"/>
  <c r="H271" i="12"/>
  <c r="H267" i="12"/>
  <c r="H263" i="12"/>
  <c r="H259" i="12"/>
  <c r="H335" i="12"/>
  <c r="H323" i="12"/>
  <c r="H315" i="12"/>
  <c r="H308" i="12"/>
  <c r="H304" i="12"/>
  <c r="H300" i="12"/>
  <c r="H348" i="12"/>
  <c r="H296" i="12"/>
  <c r="H255" i="12"/>
  <c r="H214" i="12"/>
  <c r="H171" i="12"/>
  <c r="H124" i="12"/>
  <c r="H169" i="12" l="1"/>
  <c r="H33" i="12"/>
  <c r="H253" i="12"/>
  <c r="H41" i="12"/>
  <c r="H294" i="12"/>
  <c r="H122" i="12"/>
  <c r="H346" i="12"/>
  <c r="H212" i="12"/>
  <c r="H37" i="12"/>
  <c r="H53" i="12"/>
  <c r="H45" i="12"/>
  <c r="H64" i="12"/>
  <c r="H58" i="12"/>
  <c r="H29" i="12" l="1"/>
  <c r="H28" i="12"/>
  <c r="H26" i="12" l="1"/>
  <c r="H24" i="12" s="1"/>
  <c r="H380" i="12" s="1"/>
  <c r="A13" i="6"/>
  <c r="S50" i="6" l="1"/>
  <c r="S51" i="6" s="1"/>
  <c r="AA50" i="6"/>
  <c r="AA51" i="6" s="1"/>
  <c r="O50" i="6" l="1"/>
  <c r="C50" i="6"/>
  <c r="C51" i="6" s="1"/>
  <c r="K50" i="6"/>
  <c r="G50" i="6"/>
  <c r="G51" i="6" s="1"/>
  <c r="AE50" i="6"/>
  <c r="W50" i="6"/>
  <c r="S53" i="6"/>
  <c r="AA53" i="6"/>
  <c r="AA55" i="6" s="1"/>
  <c r="AJ34" i="6"/>
  <c r="AJ43" i="6"/>
  <c r="AJ40" i="6"/>
  <c r="AJ37" i="6"/>
  <c r="AJ46" i="6"/>
  <c r="K53" i="6" l="1"/>
  <c r="K55" i="6" s="1"/>
  <c r="K51" i="6"/>
  <c r="W53" i="6"/>
  <c r="W55" i="6" s="1"/>
  <c r="W51" i="6"/>
  <c r="AE53" i="6"/>
  <c r="AE55" i="6" s="1"/>
  <c r="AE51" i="6"/>
  <c r="O53" i="6"/>
  <c r="O55" i="6" s="1"/>
  <c r="O51" i="6"/>
  <c r="S55" i="6"/>
  <c r="G53" i="6"/>
  <c r="G55" i="6" s="1"/>
  <c r="C53" i="6"/>
  <c r="H70" i="12"/>
  <c r="C55" i="6" l="1"/>
  <c r="AI55" i="6" s="1"/>
  <c r="AI53" i="6"/>
  <c r="I31" i="12" l="1"/>
  <c r="C57" i="6"/>
  <c r="G57" i="6" l="1"/>
  <c r="C58" i="6"/>
  <c r="I380" i="12"/>
  <c r="I156" i="12"/>
  <c r="I378" i="12"/>
  <c r="I164" i="12"/>
  <c r="I341" i="12"/>
  <c r="I162" i="12"/>
  <c r="I261" i="12"/>
  <c r="I243" i="12"/>
  <c r="I157" i="12"/>
  <c r="I165" i="12"/>
  <c r="I210" i="12"/>
  <c r="I273" i="12"/>
  <c r="I311" i="12"/>
  <c r="I339" i="12"/>
  <c r="I368" i="12"/>
  <c r="I377" i="12"/>
  <c r="I286" i="12"/>
  <c r="I361" i="12"/>
  <c r="I190" i="12"/>
  <c r="I251" i="12"/>
  <c r="I313" i="12"/>
  <c r="I342" i="12"/>
  <c r="I366" i="12"/>
  <c r="I146" i="12"/>
  <c r="I275" i="12"/>
  <c r="I353" i="12"/>
  <c r="I193" i="12"/>
  <c r="I234" i="12"/>
  <c r="I279" i="12"/>
  <c r="I320" i="12"/>
  <c r="I369" i="12"/>
  <c r="I152" i="12"/>
  <c r="I203" i="12"/>
  <c r="I321" i="12"/>
  <c r="I360" i="12"/>
  <c r="I310" i="12"/>
  <c r="I197" i="12"/>
  <c r="I290" i="12"/>
  <c r="I352" i="12"/>
  <c r="I209" i="12"/>
  <c r="I318" i="12"/>
  <c r="I145" i="12"/>
  <c r="I147" i="12"/>
  <c r="I192" i="12"/>
  <c r="I233" i="12"/>
  <c r="I292" i="12"/>
  <c r="I330" i="12"/>
  <c r="I376" i="12"/>
  <c r="I358" i="12"/>
  <c r="I185" i="12"/>
  <c r="I338" i="12"/>
  <c r="I158" i="12"/>
  <c r="I232" i="12"/>
  <c r="I274" i="12"/>
  <c r="I325" i="12"/>
  <c r="I374" i="12"/>
  <c r="I356" i="12"/>
  <c r="I204" i="12"/>
  <c r="I332" i="12"/>
  <c r="I144" i="12"/>
  <c r="I208" i="12"/>
  <c r="I250" i="12"/>
  <c r="I302" i="12"/>
  <c r="I337" i="12"/>
  <c r="I359" i="12"/>
  <c r="I249" i="12"/>
  <c r="I343" i="12"/>
  <c r="I143" i="12"/>
  <c r="I151" i="12"/>
  <c r="I198" i="12"/>
  <c r="I244" i="12"/>
  <c r="I306" i="12"/>
  <c r="I344" i="12"/>
  <c r="I372" i="12"/>
  <c r="I354" i="12"/>
  <c r="I228" i="12"/>
  <c r="I371" i="12"/>
  <c r="I189" i="12"/>
  <c r="I239" i="12"/>
  <c r="I285" i="12"/>
  <c r="I331" i="12"/>
  <c r="I370" i="12"/>
  <c r="I363" i="12"/>
  <c r="I238" i="12"/>
  <c r="I375" i="12"/>
  <c r="I166" i="12"/>
  <c r="I220" i="12"/>
  <c r="I269" i="12"/>
  <c r="I312" i="12"/>
  <c r="I340" i="12"/>
  <c r="I373" i="12"/>
  <c r="I355" i="12"/>
  <c r="I333" i="12"/>
  <c r="I364" i="12"/>
  <c r="I191" i="12"/>
  <c r="I291" i="12"/>
  <c r="I367" i="12"/>
  <c r="I177" i="12"/>
  <c r="I181" i="12"/>
  <c r="I224" i="12"/>
  <c r="I280" i="12"/>
  <c r="I319" i="12"/>
  <c r="I202" i="12"/>
  <c r="I362" i="12"/>
  <c r="I317" i="12"/>
  <c r="I357" i="12"/>
  <c r="I265" i="12"/>
  <c r="I284" i="12"/>
  <c r="I163" i="12"/>
  <c r="I167" i="12"/>
  <c r="I245" i="12"/>
  <c r="I326" i="12"/>
  <c r="I365" i="12"/>
  <c r="I154" i="12"/>
  <c r="I149" i="12"/>
  <c r="I139" i="12"/>
  <c r="I160" i="12"/>
  <c r="I138" i="12"/>
  <c r="I130" i="12"/>
  <c r="I328" i="12"/>
  <c r="I134" i="12"/>
  <c r="I350" i="12"/>
  <c r="I78" i="12"/>
  <c r="I82" i="12"/>
  <c r="I109" i="12"/>
  <c r="I118" i="12"/>
  <c r="I97" i="12"/>
  <c r="I88" i="12"/>
  <c r="I117" i="12"/>
  <c r="I115" i="12"/>
  <c r="I113" i="12"/>
  <c r="I96" i="12"/>
  <c r="I95" i="12"/>
  <c r="I86" i="12"/>
  <c r="I108" i="12"/>
  <c r="I102" i="12"/>
  <c r="I103" i="12"/>
  <c r="I93" i="12"/>
  <c r="I61" i="12"/>
  <c r="I107" i="12"/>
  <c r="I114" i="12"/>
  <c r="I94" i="12"/>
  <c r="I89" i="12"/>
  <c r="I120" i="12"/>
  <c r="I87" i="12"/>
  <c r="I119" i="12"/>
  <c r="I116" i="12"/>
  <c r="I308" i="12"/>
  <c r="I47" i="12"/>
  <c r="I315" i="12"/>
  <c r="I35" i="12"/>
  <c r="I288" i="12"/>
  <c r="I335" i="12"/>
  <c r="I179" i="12"/>
  <c r="I67" i="12"/>
  <c r="I206" i="12"/>
  <c r="I105" i="12"/>
  <c r="I91" i="12"/>
  <c r="I183" i="12"/>
  <c r="I348" i="12"/>
  <c r="I80" i="12"/>
  <c r="I50" i="12"/>
  <c r="I99" i="12"/>
  <c r="I214" i="12"/>
  <c r="I111" i="12"/>
  <c r="I136" i="12"/>
  <c r="I55" i="12"/>
  <c r="I247" i="12"/>
  <c r="I68" i="12"/>
  <c r="I277" i="12"/>
  <c r="I62" i="12"/>
  <c r="I226" i="12"/>
  <c r="I271" i="12"/>
  <c r="I200" i="12"/>
  <c r="I43" i="12"/>
  <c r="I51" i="12"/>
  <c r="I263" i="12"/>
  <c r="I56" i="12"/>
  <c r="I241" i="12"/>
  <c r="I300" i="12"/>
  <c r="I255" i="12"/>
  <c r="I49" i="12"/>
  <c r="I282" i="12"/>
  <c r="I48" i="12"/>
  <c r="I195" i="12"/>
  <c r="I141" i="12"/>
  <c r="I171" i="12"/>
  <c r="I323" i="12"/>
  <c r="I304" i="12"/>
  <c r="I236" i="12"/>
  <c r="I84" i="12"/>
  <c r="I60" i="12"/>
  <c r="I222" i="12"/>
  <c r="I128" i="12"/>
  <c r="I66" i="12"/>
  <c r="I259" i="12"/>
  <c r="I76" i="12"/>
  <c r="I230" i="12"/>
  <c r="I132" i="12"/>
  <c r="I39" i="12"/>
  <c r="I72" i="12"/>
  <c r="I175" i="12"/>
  <c r="I187" i="12"/>
  <c r="I218" i="12"/>
  <c r="I296" i="12"/>
  <c r="I124" i="12"/>
  <c r="I267" i="12"/>
  <c r="I216" i="12"/>
  <c r="I53" i="12"/>
  <c r="I294" i="12"/>
  <c r="I169" i="12"/>
  <c r="I212" i="12"/>
  <c r="I45" i="12"/>
  <c r="I58" i="12"/>
  <c r="I37" i="12"/>
  <c r="I346" i="12"/>
  <c r="I253" i="12"/>
  <c r="I64" i="12"/>
  <c r="I41" i="12"/>
  <c r="I126" i="12"/>
  <c r="I173" i="12"/>
  <c r="I122" i="12"/>
  <c r="I33" i="12"/>
  <c r="I298" i="12"/>
  <c r="I74" i="12"/>
  <c r="I28" i="12"/>
  <c r="I29" i="12"/>
  <c r="I257" i="12"/>
  <c r="I26" i="12"/>
  <c r="I24" i="12"/>
  <c r="I70" i="12"/>
  <c r="A12" i="6"/>
  <c r="A8" i="6"/>
  <c r="A10" i="6"/>
  <c r="K57" i="6" l="1"/>
  <c r="G58" i="6"/>
  <c r="AJ50" i="6"/>
  <c r="AJ31" i="6"/>
  <c r="AJ22" i="6"/>
  <c r="AJ28" i="6"/>
  <c r="AJ25" i="6"/>
  <c r="H382" i="12"/>
  <c r="H384" i="12" s="1"/>
  <c r="O57" i="6" l="1"/>
  <c r="K58" i="6"/>
  <c r="S57" i="6" l="1"/>
  <c r="O58" i="6"/>
  <c r="W57" i="6" l="1"/>
  <c r="S58" i="6"/>
  <c r="AA57" i="6" l="1"/>
  <c r="W58" i="6"/>
  <c r="AE57" i="6" l="1"/>
  <c r="AE58" i="6" s="1"/>
  <c r="AA58" i="6"/>
</calcChain>
</file>

<file path=xl/sharedStrings.xml><?xml version="1.0" encoding="utf-8"?>
<sst xmlns="http://schemas.openxmlformats.org/spreadsheetml/2006/main" count="1850" uniqueCount="596">
  <si>
    <t>QUANT</t>
  </si>
  <si>
    <t>PART %</t>
  </si>
  <si>
    <t>DESCRIÇÃO</t>
  </si>
  <si>
    <t>$ TOTAL</t>
  </si>
  <si>
    <t>TOTAL</t>
  </si>
  <si>
    <t>PREFEITURA MUNICIPAL DE SÃO SEBASTIÃO</t>
  </si>
  <si>
    <t>Estância Balneária</t>
  </si>
  <si>
    <t>PLANILHA ORÇAMENTÁRIA ESTIMATIVA</t>
  </si>
  <si>
    <t>ÍTEM</t>
  </si>
  <si>
    <t>MÊS 1</t>
  </si>
  <si>
    <t>ACUMULADO</t>
  </si>
  <si>
    <t>CRONOGRAMA FÍSICO-FINANCEIRO ESTIMATIVO</t>
  </si>
  <si>
    <t>MÊS 2</t>
  </si>
  <si>
    <t>FONTE</t>
  </si>
  <si>
    <t>CÓDIGO</t>
  </si>
  <si>
    <t>SUBTOTAL</t>
  </si>
  <si>
    <t>BDI</t>
  </si>
  <si>
    <t>un</t>
  </si>
  <si>
    <t>m²</t>
  </si>
  <si>
    <t>CPOS</t>
  </si>
  <si>
    <t>m³</t>
  </si>
  <si>
    <t>BDI = 25%</t>
  </si>
  <si>
    <t>Luis Eduardo B. de Araújo</t>
  </si>
  <si>
    <t>Secretário de Obras</t>
  </si>
  <si>
    <t>ELABORADO POR: JRMS</t>
  </si>
  <si>
    <t xml:space="preserve">TOTAL </t>
  </si>
  <si>
    <t>m</t>
  </si>
  <si>
    <t>MOVIMENTO DE TERRA</t>
  </si>
  <si>
    <t>06.02.020</t>
  </si>
  <si>
    <t>11.18.040</t>
  </si>
  <si>
    <t>Lastro de pedra britada</t>
  </si>
  <si>
    <t>UN</t>
  </si>
  <si>
    <t>MÊS 3</t>
  </si>
  <si>
    <t>MÊS 4</t>
  </si>
  <si>
    <t>MÊS 5</t>
  </si>
  <si>
    <t>MÊS 6</t>
  </si>
  <si>
    <t>$ UNIT</t>
  </si>
  <si>
    <t>PART%</t>
  </si>
  <si>
    <r>
      <t xml:space="preserve">                             TCPO </t>
    </r>
    <r>
      <rPr>
        <sz val="8"/>
        <rFont val="Arial"/>
        <family val="2"/>
      </rPr>
      <t>DESONERADA</t>
    </r>
    <r>
      <rPr>
        <sz val="12"/>
        <rFont val="Arial"/>
        <family val="2"/>
      </rPr>
      <t xml:space="preserve"> - Db jan - março/20 - LS 86,89% - BDI = 25,00 %</t>
    </r>
  </si>
  <si>
    <t>CANTEIRO DE OBRA</t>
  </si>
  <si>
    <t>02.10.040</t>
  </si>
  <si>
    <t>Locação de rede de canalização</t>
  </si>
  <si>
    <t>02.01.180</t>
  </si>
  <si>
    <t>Banheiro químico modelo Standard, com manutenção conforme exigências da CETESB</t>
  </si>
  <si>
    <t>unxmês</t>
  </si>
  <si>
    <t>02.02.120</t>
  </si>
  <si>
    <t>Locação de container tipo alojamento - área mínima de 13,80 m²</t>
  </si>
  <si>
    <t>04.40.030</t>
  </si>
  <si>
    <t>Retirada manual de guia pré-moldada, inclusive limpeza e empilhamento</t>
  </si>
  <si>
    <t>04.40.070</t>
  </si>
  <si>
    <t>Retirada manual de paralelepípedo ou lajota de concreto, inclusive limpeza e empilhamento</t>
  </si>
  <si>
    <t>SERVIÇOS GERAIS</t>
  </si>
  <si>
    <t>SERVIÇOS PRELIMINÁRES</t>
  </si>
  <si>
    <t>MÊS 7</t>
  </si>
  <si>
    <t>MÊS 8</t>
  </si>
  <si>
    <t>Escavação manual em solo de 1ª e 2ª categoria em vala ou cava até 1,5 m</t>
  </si>
  <si>
    <t>07.02.020</t>
  </si>
  <si>
    <t>Escavação mecanizada de valas ou cavas com profundidade de até 2 m</t>
  </si>
  <si>
    <t>07.11.020</t>
  </si>
  <si>
    <t>Reaterro compactado mecanizado de vala ou cava com compactador</t>
  </si>
  <si>
    <t>5.5.1</t>
  </si>
  <si>
    <t>5.5.2</t>
  </si>
  <si>
    <r>
      <t xml:space="preserve">LOCAL :  TOQUE TOQUE PEQUENO </t>
    </r>
    <r>
      <rPr>
        <sz val="12"/>
        <rFont val="Arial"/>
        <family val="2"/>
      </rPr>
      <t xml:space="preserve">- </t>
    </r>
    <r>
      <rPr>
        <b/>
        <sz val="12"/>
        <rFont val="Arial"/>
        <family val="2"/>
      </rPr>
      <t>LAT.  23°48'50.05"S  - LONG. 45°31'50.34"O</t>
    </r>
  </si>
  <si>
    <r>
      <t>REF.:</t>
    </r>
    <r>
      <rPr>
        <sz val="14"/>
        <rFont val="Arial"/>
        <family val="2"/>
      </rPr>
      <t xml:space="preserve"> REDES COLETORAS DE ESGOTO E INSTALAÇÃO DE NOVA ESTAÇÃO DE TRATAMENTO DE EGOTO - ETE</t>
    </r>
  </si>
  <si>
    <t xml:space="preserve">DEMOLIÇÕES E RETIRADAS </t>
  </si>
  <si>
    <t xml:space="preserve">REDES E RAMAIS </t>
  </si>
  <si>
    <t>POÇOS DE VISITA E CAIXAS</t>
  </si>
  <si>
    <t>PAVIMENTO</t>
  </si>
  <si>
    <t>LIMPEZA DA OBRA</t>
  </si>
  <si>
    <t>02.101.000021.SER</t>
  </si>
  <si>
    <t>Tapume de proteção com telha trapezoidal em aço galvanizado # 0,43 mm em estrutura de madeira com 2 reaproveitamentos</t>
  </si>
  <si>
    <t>02.09.030</t>
  </si>
  <si>
    <t>Limpeza manual do terreno, inclusive troncos até 5 cm de diâmetro, com caminhão à disposição dentro da obra, até o raio de 1 km</t>
  </si>
  <si>
    <t>34.13.041</t>
  </si>
  <si>
    <t>Corte, recorte e remoção de árvore inclusive as raízes - diâmetro (DAP)&gt;45cm&lt;60cm</t>
  </si>
  <si>
    <t>05.07.050</t>
  </si>
  <si>
    <t>Remoção de entulho de obra com caçamba metálica - material volumoso e misturado por alvenaria, terra, madeira, papel, plástico e metal</t>
  </si>
  <si>
    <t>03.01.240</t>
  </si>
  <si>
    <t>Demolição mecanizada de pavimento ou piso em concreto, inclusive fragmentação, carregamento, transporte até 1 quilômetro e descarregamento</t>
  </si>
  <si>
    <t>03.01.260</t>
  </si>
  <si>
    <t>Demolição mecanizada de sarjeta ou sarjetão, inclusive fragmentação, carregamento, transporte até 1 quilômetro e descarregamento</t>
  </si>
  <si>
    <t>07.06.010</t>
  </si>
  <si>
    <t>Escavação e carga mecanizada em campo aberto, com rompedor hidráulico, em rocha</t>
  </si>
  <si>
    <t>11.18.020</t>
  </si>
  <si>
    <t>Lastro de areia</t>
  </si>
  <si>
    <t>RUA JOAQUIM JESUS CARDOSO</t>
  </si>
  <si>
    <t xml:space="preserve">SERVIÇOS GERAIS </t>
  </si>
  <si>
    <t>2.1</t>
  </si>
  <si>
    <t>2.1.1</t>
  </si>
  <si>
    <t>1.1.1</t>
  </si>
  <si>
    <t>1.1</t>
  </si>
  <si>
    <t>1.1.2</t>
  </si>
  <si>
    <t>2.2.1</t>
  </si>
  <si>
    <t>2.2</t>
  </si>
  <si>
    <t>2.3</t>
  </si>
  <si>
    <t>2.3.1</t>
  </si>
  <si>
    <t>02.101.000029.SER</t>
  </si>
  <si>
    <t>Tapume de proteção guarda corpo com tela de polipropileno</t>
  </si>
  <si>
    <t>46.15.111</t>
  </si>
  <si>
    <t>Tubo em polietileno de alta densidade DE=160 mm - PN-10, inclusive conexões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</si>
  <si>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</si>
  <si>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</si>
  <si>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</si>
  <si>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</si>
  <si>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Poço de visita de 1,60 x 1,60 x 1,60 m - tipo PMSP</t>
  </si>
  <si>
    <t>49.06.400</t>
  </si>
  <si>
    <t>Tampão em ferro fundido, diâmetro de 600 mm, classe B 125 (ruptura &gt; 125 kN)</t>
  </si>
  <si>
    <t>30.107.000055.SER</t>
  </si>
  <si>
    <t>Caixa de inspeção em alvenaria, 1/2 tijolo comum, 0,6 x 0,6 x 0,6 m, revestido internamente com argamassa de cimento e areia inclusive tampa</t>
  </si>
  <si>
    <t>08.01.020</t>
  </si>
  <si>
    <t>Escoramento de solo contínuo</t>
  </si>
  <si>
    <t>09.01.020</t>
  </si>
  <si>
    <t>Forma em madeira comum para fundação</t>
  </si>
  <si>
    <t>10.01.040</t>
  </si>
  <si>
    <t>Armadura em barra de aço CA-50 (A ou B) fyk = 500 MPa</t>
  </si>
  <si>
    <t>kg</t>
  </si>
  <si>
    <t>11.01.320</t>
  </si>
  <si>
    <t>Concreto usinado, fck = 30 MPa - para bombeamento</t>
  </si>
  <si>
    <t>11.16.040</t>
  </si>
  <si>
    <t>Lançamento e adensamento de concreto ou massa em fundação</t>
  </si>
  <si>
    <t>36.03.080</t>
  </si>
  <si>
    <t>Caixa para seccionadora tipo ´T´ (900 x 600 x 250) mm, padrão Concessionárias</t>
  </si>
  <si>
    <t>16.105.000010.SER</t>
  </si>
  <si>
    <t>Entrada de energia em caixa de chapa de aço 500 x 600 x 270 mm, potência até 5 kW</t>
  </si>
  <si>
    <t>30.125.000050.SER</t>
  </si>
  <si>
    <t>Poste de concreto 11 m</t>
  </si>
  <si>
    <t>68.20.120</t>
  </si>
  <si>
    <t>Bengala em PVC para ramal de entrada, diâmetro de 32 mm</t>
  </si>
  <si>
    <t>36.05.020</t>
  </si>
  <si>
    <t>Isolador tipo castanha incluindo grampo de sustentação</t>
  </si>
  <si>
    <t>43.11.400</t>
  </si>
  <si>
    <t>Conjunto motor-bomba submersível vertical para esgoto, Q= 3,4 a 86,3 m³/h, Hman= 14 a 5 mca, potência 5 cv</t>
  </si>
  <si>
    <t>39.21.050</t>
  </si>
  <si>
    <t>Cabo de cobre flexível de 10 mm², isolamento 0,6/1kV - isolação HEPR 90°C</t>
  </si>
  <si>
    <t>37.13.890</t>
  </si>
  <si>
    <t>Mini-disjuntor termomagnético, tripolar 220/380 V, corrente de 40 A até 50 A</t>
  </si>
  <si>
    <t>38.13.010</t>
  </si>
  <si>
    <t>Eletroduto corrugado em polietileno de alta densidade, DN= 30 mm, com acessórios</t>
  </si>
  <si>
    <t>RECALQUE E ESTAÇÃO ELEVATÓRIA</t>
  </si>
  <si>
    <t>54.06.160</t>
  </si>
  <si>
    <t>Sarjeta ou sarjetão moldado no local, tipo PMSP em concreto com fck 20 MPa</t>
  </si>
  <si>
    <t>54.01.400</t>
  </si>
  <si>
    <t>Abertura de caixa até 25 cm, inclui escavação, compactação, transporte e preparo do sub-leito</t>
  </si>
  <si>
    <t>54.06.040</t>
  </si>
  <si>
    <t>Guia pré-moldada reta tipo PMSP 100 - fck 25 MPa</t>
  </si>
  <si>
    <t>14.11.231</t>
  </si>
  <si>
    <t>Alvenaria de bloco de concreto estrutural 19 x 19 x 39 cm - classe B</t>
  </si>
  <si>
    <t>54.04.350</t>
  </si>
  <si>
    <t>Pavimentação em lajota de concreto 35 MPa, espessura 8 cm, tipos: raquete, retangular, sextavado e 16 faces, com rejunte em areia</t>
  </si>
  <si>
    <t>10.02.020</t>
  </si>
  <si>
    <t>Armadura em tela soldada de aço</t>
  </si>
  <si>
    <t>11.16.020</t>
  </si>
  <si>
    <t>Lançamento, espalhamento e adensamento de concreto ou massa em lastro e/ou enchimento</t>
  </si>
  <si>
    <t>11.03.090</t>
  </si>
  <si>
    <t>Concreto preparado no local, fck = 20 MPa</t>
  </si>
  <si>
    <t>2.4</t>
  </si>
  <si>
    <t>2.5</t>
  </si>
  <si>
    <t>2.6</t>
  </si>
  <si>
    <t>2.7</t>
  </si>
  <si>
    <t>2.8</t>
  </si>
  <si>
    <t>RUA  ELEODORO MARCELINO</t>
  </si>
  <si>
    <t>RUA  ADINAL CASTILHO BATISTA</t>
  </si>
  <si>
    <t>TRAVESSA "T"</t>
  </si>
  <si>
    <t>TRAVESSA "1"</t>
  </si>
  <si>
    <t>TRAVESSA "2"</t>
  </si>
  <si>
    <t>AVENIDA Dr. FRANCISCO LOUP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</si>
  <si>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</si>
  <si>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</si>
  <si>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</si>
  <si>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</si>
  <si>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</si>
  <si>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</si>
  <si>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</si>
  <si>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</si>
  <si>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</si>
  <si>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</si>
  <si>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</si>
  <si>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</si>
  <si>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4.5</t>
  </si>
  <si>
    <t>4.6</t>
  </si>
  <si>
    <t>4.7</t>
  </si>
  <si>
    <t>4.8</t>
  </si>
  <si>
    <t>5.1</t>
  </si>
  <si>
    <t>5.2</t>
  </si>
  <si>
    <t>5.3</t>
  </si>
  <si>
    <t>5.4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</si>
  <si>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</si>
  <si>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</si>
  <si>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</si>
  <si>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</si>
  <si>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</si>
  <si>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</si>
  <si>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</si>
  <si>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</si>
  <si>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</si>
  <si>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</si>
  <si>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</si>
  <si>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</si>
  <si>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</si>
  <si>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7.2</t>
  </si>
  <si>
    <t>7.3</t>
  </si>
  <si>
    <t>7.4</t>
  </si>
  <si>
    <t>7.5</t>
  </si>
  <si>
    <t>7.6</t>
  </si>
  <si>
    <t>7.7</t>
  </si>
  <si>
    <t>7.8</t>
  </si>
  <si>
    <t>8.1</t>
  </si>
  <si>
    <t>8.2</t>
  </si>
  <si>
    <t>8.3</t>
  </si>
  <si>
    <t>8.4</t>
  </si>
  <si>
    <t>8.5</t>
  </si>
  <si>
    <t>8.6</t>
  </si>
  <si>
    <t>8.7</t>
  </si>
  <si>
    <t>8.8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</si>
  <si>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</si>
  <si>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</si>
  <si>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</si>
  <si>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</si>
  <si>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</si>
  <si>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</si>
  <si>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</si>
  <si>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</si>
  <si>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</si>
  <si>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</si>
  <si>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</si>
  <si>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</si>
  <si>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</si>
  <si>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</si>
  <si>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</si>
  <si>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</si>
  <si>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</si>
  <si>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</si>
  <si>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</si>
  <si>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</si>
  <si>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</si>
  <si>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</si>
  <si>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</si>
  <si>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2.4.1</t>
  </si>
  <si>
    <t>2.4.2</t>
  </si>
  <si>
    <t>2.4.3</t>
  </si>
  <si>
    <t>2.4.4</t>
  </si>
  <si>
    <t>2.4.5</t>
  </si>
  <si>
    <t>2.5.1</t>
  </si>
  <si>
    <t>2.5.2</t>
  </si>
  <si>
    <t>2.6.1</t>
  </si>
  <si>
    <t>2.6.2</t>
  </si>
  <si>
    <t>2.6.3</t>
  </si>
  <si>
    <t>2.7.1</t>
  </si>
  <si>
    <t>2.7.2</t>
  </si>
  <si>
    <t>2.7.3</t>
  </si>
  <si>
    <t>2.8.1</t>
  </si>
  <si>
    <t>3.1.1</t>
  </si>
  <si>
    <t>3.2.1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</si>
  <si>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</si>
  <si>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</si>
  <si>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</si>
  <si>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</si>
  <si>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</si>
  <si>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</si>
  <si>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</si>
  <si>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</si>
  <si>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3.4.5</t>
  </si>
  <si>
    <t>3.5.1</t>
  </si>
  <si>
    <t>3.5.2</t>
  </si>
  <si>
    <t>3.6.1</t>
  </si>
  <si>
    <t>3.6.2</t>
  </si>
  <si>
    <t>3.6.3</t>
  </si>
  <si>
    <t>3.7.1</t>
  </si>
  <si>
    <t>3.7.2</t>
  </si>
  <si>
    <t>3.7.3</t>
  </si>
  <si>
    <t>3.7.4</t>
  </si>
  <si>
    <t>3.7.5</t>
  </si>
  <si>
    <t>3.7.6</t>
  </si>
  <si>
    <t>3.7.7</t>
  </si>
  <si>
    <t>3.8.1</t>
  </si>
  <si>
    <t>4.1.1</t>
  </si>
  <si>
    <t>4.2.1</t>
  </si>
  <si>
    <t>4.3.1</t>
  </si>
  <si>
    <t>4.3.2</t>
  </si>
  <si>
    <t>4.4.1</t>
  </si>
  <si>
    <t>4.4.2</t>
  </si>
  <si>
    <t>4.4.3</t>
  </si>
  <si>
    <t>4.4.4</t>
  </si>
  <si>
    <t>4.4.5</t>
  </si>
  <si>
    <t>4.5.1</t>
  </si>
  <si>
    <t>4.5.2</t>
  </si>
  <si>
    <t>4.6.1</t>
  </si>
  <si>
    <t>4.6.2</t>
  </si>
  <si>
    <t>4.6.3</t>
  </si>
  <si>
    <t>4.7.1</t>
  </si>
  <si>
    <t>4.7.2</t>
  </si>
  <si>
    <t>4.7.3</t>
  </si>
  <si>
    <t>4.7.4</t>
  </si>
  <si>
    <t>4.7.5</t>
  </si>
  <si>
    <t>4.8.1</t>
  </si>
  <si>
    <t>5.1.1</t>
  </si>
  <si>
    <t>5.2.1</t>
  </si>
  <si>
    <t>5.3.1</t>
  </si>
  <si>
    <t>5.4.1</t>
  </si>
  <si>
    <t>5.4.2</t>
  </si>
  <si>
    <t>5.4.3</t>
  </si>
  <si>
    <t>5.4.4</t>
  </si>
  <si>
    <t>5.4.5</t>
  </si>
  <si>
    <t>5.6.1</t>
  </si>
  <si>
    <t>5.6.2</t>
  </si>
  <si>
    <t>5.6.3</t>
  </si>
  <si>
    <t>5.7.1</t>
  </si>
  <si>
    <t>5.7.2</t>
  </si>
  <si>
    <t>5.7.3</t>
  </si>
  <si>
    <t>5.8.1</t>
  </si>
  <si>
    <t>6.1.1</t>
  </si>
  <si>
    <t>6.2.1</t>
  </si>
  <si>
    <t>6.3.1</t>
  </si>
  <si>
    <t>6.4.1</t>
  </si>
  <si>
    <t>6.4.2</t>
  </si>
  <si>
    <t>6.4.3</t>
  </si>
  <si>
    <t>6.5.1</t>
  </si>
  <si>
    <t>6.5.2</t>
  </si>
  <si>
    <t>6.6.1</t>
  </si>
  <si>
    <t>6.6.2</t>
  </si>
  <si>
    <t>6.6.3</t>
  </si>
  <si>
    <t>6.7.1</t>
  </si>
  <si>
    <t>6.7.2</t>
  </si>
  <si>
    <t>6.7.3</t>
  </si>
  <si>
    <t>6.8.1</t>
  </si>
  <si>
    <t>7.1.1</t>
  </si>
  <si>
    <t>7.2.1</t>
  </si>
  <si>
    <t>7.3.1</t>
  </si>
  <si>
    <t>7.4.1</t>
  </si>
  <si>
    <t>7.4.2</t>
  </si>
  <si>
    <t>7.4.3</t>
  </si>
  <si>
    <t>7.4.4</t>
  </si>
  <si>
    <t>7.4.5</t>
  </si>
  <si>
    <t>7.5.1</t>
  </si>
  <si>
    <t>7.5.2</t>
  </si>
  <si>
    <t>7.6.1</t>
  </si>
  <si>
    <t>7.6.2</t>
  </si>
  <si>
    <t>7.6.3</t>
  </si>
  <si>
    <t>7.7.1</t>
  </si>
  <si>
    <t>7.7.2</t>
  </si>
  <si>
    <t>7.7.3</t>
  </si>
  <si>
    <t>7.8.1</t>
  </si>
  <si>
    <t>8.1.1</t>
  </si>
  <si>
    <t>8.2.1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</si>
  <si>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</si>
  <si>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</si>
  <si>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</si>
  <si>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</si>
  <si>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</si>
  <si>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</si>
  <si>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</si>
  <si>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</si>
  <si>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</si>
  <si>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8.5.1</t>
  </si>
  <si>
    <t>8.5.2</t>
  </si>
  <si>
    <t>8.6.1</t>
  </si>
  <si>
    <t>8.6.2</t>
  </si>
  <si>
    <t>8.6.3</t>
  </si>
  <si>
    <t>8.7.1</t>
  </si>
  <si>
    <t>8.7.2</t>
  </si>
  <si>
    <t>8.7.3</t>
  </si>
  <si>
    <t>8.7.4</t>
  </si>
  <si>
    <t>8.7.5</t>
  </si>
  <si>
    <t>8.7.6</t>
  </si>
  <si>
    <t>8.7.7</t>
  </si>
  <si>
    <t>8.8.1</t>
  </si>
  <si>
    <t>TCPO</t>
  </si>
  <si>
    <r>
      <t>BASE e TAXAS :</t>
    </r>
    <r>
      <rPr>
        <sz val="12"/>
        <rFont val="Arial"/>
        <family val="2"/>
      </rPr>
      <t xml:space="preserve"> CPOS</t>
    </r>
    <r>
      <rPr>
        <vertAlign val="subscript"/>
        <sz val="12"/>
        <rFont val="Arial"/>
        <family val="2"/>
      </rPr>
      <t xml:space="preserve"> DESONERADA</t>
    </r>
    <r>
      <rPr>
        <sz val="12"/>
        <rFont val="Arial"/>
        <family val="2"/>
      </rPr>
      <t xml:space="preserve"> - DB179 Mar/2020 - LS</t>
    </r>
    <r>
      <rPr>
        <vertAlign val="subscript"/>
        <sz val="12"/>
        <rFont val="Arial"/>
        <family val="2"/>
      </rPr>
      <t xml:space="preserve"> </t>
    </r>
    <r>
      <rPr>
        <sz val="12"/>
        <rFont val="Arial"/>
        <family val="2"/>
      </rPr>
      <t>= 98,38% - BDI=25,00%</t>
    </r>
  </si>
  <si>
    <r>
      <t>REF.:</t>
    </r>
    <r>
      <rPr>
        <sz val="12"/>
        <rFont val="Arial"/>
        <family val="2"/>
      </rPr>
      <t xml:space="preserve"> REDES COLETORAS DE ESGOTO E INSTALAÇÃO DE NOVA ESTAÇÃO DE TRATAMENTO DE EGOTO - ETE</t>
    </r>
  </si>
  <si>
    <t>MEMÓRIA DE CÁUCULO</t>
  </si>
  <si>
    <r>
      <t xml:space="preserve">Para execução da obra geral = </t>
    </r>
    <r>
      <rPr>
        <sz val="12"/>
        <color rgb="FFFF0000"/>
        <rFont val="Arial"/>
        <family val="2"/>
      </rPr>
      <t>6 meses</t>
    </r>
  </si>
  <si>
    <r>
      <t xml:space="preserve">rede a assentar = </t>
    </r>
    <r>
      <rPr>
        <sz val="12"/>
        <color rgb="FFFF0000"/>
        <rFont val="Arial"/>
        <family val="2"/>
      </rPr>
      <t xml:space="preserve">170,00m </t>
    </r>
  </si>
  <si>
    <r>
      <t>170,00m x 0,80m x 0,05m =</t>
    </r>
    <r>
      <rPr>
        <sz val="12"/>
        <color rgb="FFFF0000"/>
        <rFont val="Arial"/>
        <family val="2"/>
      </rPr>
      <t xml:space="preserve"> 6,80m³</t>
    </r>
  </si>
  <si>
    <r>
      <t xml:space="preserve">imoveis a serem atendidos = 20 unidades x 3,50m = </t>
    </r>
    <r>
      <rPr>
        <sz val="12"/>
        <color rgb="FFFF0000"/>
        <rFont val="Arial"/>
        <family val="2"/>
      </rPr>
      <t>70,00m</t>
    </r>
  </si>
  <si>
    <r>
      <t xml:space="preserve">Rede coletora troco  = </t>
    </r>
    <r>
      <rPr>
        <sz val="12"/>
        <color rgb="FFFF0000"/>
        <rFont val="Arial"/>
        <family val="2"/>
      </rPr>
      <t xml:space="preserve">170,00m  </t>
    </r>
  </si>
  <si>
    <r>
      <t xml:space="preserve">total de poços = </t>
    </r>
    <r>
      <rPr>
        <sz val="12"/>
        <color rgb="FFFF0000"/>
        <rFont val="Arial"/>
        <family val="2"/>
      </rPr>
      <t>8 unidades</t>
    </r>
  </si>
  <si>
    <r>
      <t xml:space="preserve">1 para cada casa = </t>
    </r>
    <r>
      <rPr>
        <sz val="12"/>
        <color rgb="FFFF0000"/>
        <rFont val="Arial"/>
        <family val="2"/>
      </rPr>
      <t>20 unidades</t>
    </r>
  </si>
  <si>
    <t>Kg</t>
  </si>
  <si>
    <r>
      <t xml:space="preserve">170,00m x 1,00m x 2,20kg/m² = </t>
    </r>
    <r>
      <rPr>
        <sz val="12"/>
        <color rgb="FFFF0000"/>
        <rFont val="Arial"/>
        <family val="2"/>
      </rPr>
      <t>374,00m</t>
    </r>
  </si>
  <si>
    <r>
      <t>170,00m, x 0,80m =</t>
    </r>
    <r>
      <rPr>
        <sz val="12"/>
        <color rgb="FFFF0000"/>
        <rFont val="Arial"/>
        <family val="2"/>
      </rPr>
      <t>136,00m²</t>
    </r>
  </si>
  <si>
    <t>49.06.460</t>
  </si>
  <si>
    <t>Tampão em ferro fundido de 600 x 600 mm, classe B 125 (ruptura &gt; 125 kN)</t>
  </si>
  <si>
    <t>30.109.000100.SER</t>
  </si>
  <si>
    <t>Poço de visita com anéis concreto Ø 1 m profundidade 1,2 m para galerias pluviais</t>
  </si>
  <si>
    <r>
      <t xml:space="preserve">170,00 m de abertura de vala = 170,00m x 2 lados / 3 x 1,20(alt) = </t>
    </r>
    <r>
      <rPr>
        <sz val="12"/>
        <color rgb="FFFF0000"/>
        <rFont val="Arial"/>
        <family val="2"/>
      </rPr>
      <t>135,99m²</t>
    </r>
  </si>
  <si>
    <r>
      <t xml:space="preserve">232,00 m de abertura de vala = 232,00m x 2 lados / 3 x 1,20(alt) = </t>
    </r>
    <r>
      <rPr>
        <sz val="12"/>
        <color rgb="FFFF0000"/>
        <rFont val="Arial"/>
        <family val="2"/>
      </rPr>
      <t>185,59m²</t>
    </r>
  </si>
  <si>
    <r>
      <t>Rede a ser assentada =</t>
    </r>
    <r>
      <rPr>
        <sz val="12"/>
        <color rgb="FFFF0000"/>
        <rFont val="Arial"/>
        <family val="2"/>
      </rPr>
      <t xml:space="preserve"> 232,00m</t>
    </r>
  </si>
  <si>
    <r>
      <t xml:space="preserve">3,00m x 0,45m x 0,15m = </t>
    </r>
    <r>
      <rPr>
        <sz val="12"/>
        <color rgb="FFFF0000"/>
        <rFont val="Arial"/>
        <family val="2"/>
      </rPr>
      <t>0,20m³</t>
    </r>
  </si>
  <si>
    <r>
      <t xml:space="preserve">na interligação com a travessa lateral direita sem pavimento = </t>
    </r>
    <r>
      <rPr>
        <sz val="12"/>
        <color rgb="FFFF0000"/>
        <rFont val="Arial"/>
        <family val="2"/>
      </rPr>
      <t>3,00m</t>
    </r>
  </si>
  <si>
    <r>
      <t xml:space="preserve">ramais = 70,00m x 0,80m x 1,25m = </t>
    </r>
    <r>
      <rPr>
        <sz val="12"/>
        <color theme="4"/>
        <rFont val="Arial"/>
        <family val="2"/>
      </rPr>
      <t>70,0m³</t>
    </r>
    <r>
      <rPr>
        <sz val="12"/>
        <rFont val="Arial"/>
        <family val="2"/>
      </rPr>
      <t>x 20%manual =</t>
    </r>
    <r>
      <rPr>
        <sz val="12"/>
        <color rgb="FFFF0000"/>
        <rFont val="Arial"/>
        <family val="2"/>
      </rPr>
      <t xml:space="preserve"> 14,00m³</t>
    </r>
  </si>
  <si>
    <r>
      <t xml:space="preserve">coletora = 170,00m x 0,80m x 1,25m = </t>
    </r>
    <r>
      <rPr>
        <sz val="12"/>
        <color theme="4"/>
        <rFont val="Arial"/>
        <family val="2"/>
      </rPr>
      <t>170,00m³</t>
    </r>
    <r>
      <rPr>
        <sz val="12"/>
        <rFont val="Arial"/>
        <family val="2"/>
      </rPr>
      <t xml:space="preserve"> x 20%manual =</t>
    </r>
    <r>
      <rPr>
        <sz val="12"/>
        <color rgb="FFFF0000"/>
        <rFont val="Arial"/>
        <family val="2"/>
      </rPr>
      <t xml:space="preserve"> 34,00m³</t>
    </r>
  </si>
  <si>
    <r>
      <t xml:space="preserve">coletora = 170,00m³ - 15% (rocha) = </t>
    </r>
    <r>
      <rPr>
        <sz val="12"/>
        <color rgb="FFFF0000"/>
        <rFont val="Arial"/>
        <family val="2"/>
      </rPr>
      <t>25,50m³</t>
    </r>
  </si>
  <si>
    <r>
      <t xml:space="preserve">ramais = 70,00m³ - 15% = </t>
    </r>
    <r>
      <rPr>
        <sz val="12"/>
        <color rgb="FFFF0000"/>
        <rFont val="Arial"/>
        <family val="2"/>
      </rPr>
      <t xml:space="preserve">10,50m³ </t>
    </r>
  </si>
  <si>
    <r>
      <t>ramais =</t>
    </r>
    <r>
      <rPr>
        <sz val="12"/>
        <color theme="4"/>
        <rFont val="Arial"/>
        <family val="2"/>
      </rPr>
      <t xml:space="preserve"> 70,00m³ </t>
    </r>
    <r>
      <rPr>
        <sz val="12"/>
        <rFont val="Arial"/>
        <family val="2"/>
      </rPr>
      <t xml:space="preserve">- (manual =14,00m³ ) - (rocha = 10,50m³)= </t>
    </r>
    <r>
      <rPr>
        <sz val="12"/>
        <color rgb="FFFF0000"/>
        <rFont val="Arial"/>
        <family val="2"/>
      </rPr>
      <t>45,50m³</t>
    </r>
    <r>
      <rPr>
        <sz val="12"/>
        <rFont val="Arial"/>
        <family val="2"/>
      </rPr>
      <t/>
    </r>
  </si>
  <si>
    <r>
      <t xml:space="preserve">coletora = </t>
    </r>
    <r>
      <rPr>
        <sz val="12"/>
        <color theme="4"/>
        <rFont val="Arial"/>
        <family val="2"/>
      </rPr>
      <t xml:space="preserve">170,00m³ </t>
    </r>
    <r>
      <rPr>
        <sz val="12"/>
        <rFont val="Arial"/>
        <family val="2"/>
      </rPr>
      <t>- (manual = 34,00m³) - (rocha = 25,50m³) =</t>
    </r>
    <r>
      <rPr>
        <sz val="12"/>
        <color theme="1"/>
        <rFont val="Arial"/>
        <family val="2"/>
      </rPr>
      <t xml:space="preserve">59,50m³ = </t>
    </r>
    <r>
      <rPr>
        <sz val="12"/>
        <color rgb="FFFF0000"/>
        <rFont val="Arial"/>
        <family val="2"/>
      </rPr>
      <t>110,50m³</t>
    </r>
  </si>
  <si>
    <r>
      <t>240,00m³ - (volume tubo coletora = 240,00m x (0,075x0,075m) x 3,1416 = 4,24m³) =</t>
    </r>
    <r>
      <rPr>
        <sz val="12"/>
        <color rgb="FFFF0000"/>
        <rFont val="Arial"/>
        <family val="2"/>
      </rPr>
      <t xml:space="preserve"> 235,60m³</t>
    </r>
  </si>
  <si>
    <r>
      <t xml:space="preserve">coletora = 232,00m x 0,80m x 1,25m = 232,00m³ x ( 20% manual)  = </t>
    </r>
    <r>
      <rPr>
        <sz val="12"/>
        <color rgb="FFFF0000"/>
        <rFont val="Arial"/>
        <family val="2"/>
      </rPr>
      <t>46,40m³</t>
    </r>
  </si>
  <si>
    <r>
      <t xml:space="preserve">ramais = 25 casas x 3,50m = 87,50m x 0,80m x 1,25 = 87,50m³ x (20% manual) = </t>
    </r>
    <r>
      <rPr>
        <sz val="12"/>
        <color rgb="FFFF0000"/>
        <rFont val="Arial"/>
        <family val="2"/>
      </rPr>
      <t>17,50m³</t>
    </r>
  </si>
  <si>
    <r>
      <t xml:space="preserve">coletora = 232,00m x 15% = rocha = </t>
    </r>
    <r>
      <rPr>
        <sz val="12"/>
        <color rgb="FFFF0000"/>
        <rFont val="Arial"/>
        <family val="2"/>
      </rPr>
      <t>34,48m³</t>
    </r>
  </si>
  <si>
    <r>
      <t xml:space="preserve">ramais = 87,50m³ x 15% = roccha = </t>
    </r>
    <r>
      <rPr>
        <sz val="12"/>
        <color rgb="FFFF0000"/>
        <rFont val="Arial"/>
        <family val="2"/>
      </rPr>
      <t>13,12m³</t>
    </r>
  </si>
  <si>
    <r>
      <t xml:space="preserve">coletora = 232,00m - (manual = 46,40) - (rocha = 34,48m³) = </t>
    </r>
    <r>
      <rPr>
        <sz val="12"/>
        <color rgb="FFFF0000"/>
        <rFont val="Arial"/>
        <family val="2"/>
      </rPr>
      <t>151,12m³</t>
    </r>
  </si>
  <si>
    <r>
      <t xml:space="preserve">ramais = 87,50m³ - ( manual = 17,50m³) -(rocha = 13,12m³ )= </t>
    </r>
    <r>
      <rPr>
        <sz val="12"/>
        <color rgb="FFFF0000"/>
        <rFont val="Arial"/>
        <family val="2"/>
      </rPr>
      <t>56,88m³</t>
    </r>
  </si>
  <si>
    <r>
      <t xml:space="preserve">319,50m³ - 5,64m³ = </t>
    </r>
    <r>
      <rPr>
        <sz val="12"/>
        <color rgb="FFFF0000"/>
        <rFont val="Arial"/>
        <family val="2"/>
      </rPr>
      <t>313,86m³</t>
    </r>
  </si>
  <si>
    <r>
      <t xml:space="preserve">319,50m x 0,80m x 0,05m = </t>
    </r>
    <r>
      <rPr>
        <sz val="12"/>
        <color rgb="FFFF0000"/>
        <rFont val="Arial"/>
        <family val="2"/>
      </rPr>
      <t>12,78m³</t>
    </r>
  </si>
  <si>
    <r>
      <t>ramais = 25 casas x 3,50m =</t>
    </r>
    <r>
      <rPr>
        <sz val="12"/>
        <color rgb="FFFF0000"/>
        <rFont val="Arial"/>
        <family val="2"/>
      </rPr>
      <t xml:space="preserve"> 87,50m </t>
    </r>
  </si>
  <si>
    <r>
      <t xml:space="preserve">rede coletora = </t>
    </r>
    <r>
      <rPr>
        <sz val="12"/>
        <color rgb="FFFF0000"/>
        <rFont val="Arial"/>
        <family val="2"/>
      </rPr>
      <t>232,00m</t>
    </r>
  </si>
  <si>
    <t>7 unidades</t>
  </si>
  <si>
    <r>
      <t xml:space="preserve">ramais = 25 casas = </t>
    </r>
    <r>
      <rPr>
        <sz val="12"/>
        <color rgb="FFFF0000"/>
        <rFont val="Arial"/>
        <family val="2"/>
      </rPr>
      <t>25 unidades</t>
    </r>
  </si>
  <si>
    <r>
      <t xml:space="preserve">travessa =  33,00m x 1,00m = 33,00m² x 0,10m = </t>
    </r>
    <r>
      <rPr>
        <sz val="12"/>
        <color rgb="FFFF0000"/>
        <rFont val="Arial"/>
        <family val="2"/>
      </rPr>
      <t>3,30m³</t>
    </r>
  </si>
  <si>
    <r>
      <t>33,00m x 1,00m x 2,20Kg/m² =</t>
    </r>
    <r>
      <rPr>
        <sz val="12"/>
        <color rgb="FFFF0000"/>
        <rFont val="Arial"/>
        <family val="2"/>
      </rPr>
      <t xml:space="preserve"> 72,60kg</t>
    </r>
  </si>
  <si>
    <r>
      <t xml:space="preserve">199,00m x 0,80m = </t>
    </r>
    <r>
      <rPr>
        <sz val="12"/>
        <color rgb="FFFF0000"/>
        <rFont val="Arial"/>
        <family val="2"/>
      </rPr>
      <t>159,20m²</t>
    </r>
  </si>
  <si>
    <r>
      <t xml:space="preserve">33,00m² x 1,00m = </t>
    </r>
    <r>
      <rPr>
        <sz val="12"/>
        <color rgb="FFFF0000"/>
        <rFont val="Arial"/>
        <family val="2"/>
      </rPr>
      <t>33,00m²</t>
    </r>
  </si>
  <si>
    <r>
      <t xml:space="preserve">sarjetão = 2 unidades  = 2 x 4,50m x 0,90m x 0,20m= </t>
    </r>
    <r>
      <rPr>
        <sz val="12"/>
        <color rgb="FFFF0000"/>
        <rFont val="Arial"/>
        <family val="2"/>
      </rPr>
      <t>1,62m³</t>
    </r>
  </si>
  <si>
    <r>
      <t xml:space="preserve">sarjetão = 2 unidades  = 2 x 4,50m x 0,90m x 0,20m= 1,62m³ + 30% (empolamento)= </t>
    </r>
    <r>
      <rPr>
        <sz val="12"/>
        <color rgb="FFFF0000"/>
        <rFont val="Arial"/>
        <family val="2"/>
      </rPr>
      <t>2,10m³</t>
    </r>
  </si>
  <si>
    <r>
      <t>Volume dos tubos =</t>
    </r>
    <r>
      <rPr>
        <sz val="12"/>
        <color rgb="FFFF0000"/>
        <rFont val="Arial"/>
        <family val="2"/>
      </rPr>
      <t xml:space="preserve"> 5,64m³</t>
    </r>
  </si>
  <si>
    <t>54.20.130</t>
  </si>
  <si>
    <t>Reassentamento de pavimentação em lajota de concreto, espessura 8 cm, com rejunte em areia</t>
  </si>
  <si>
    <t>3.7.8</t>
  </si>
  <si>
    <r>
      <t>área de bloquete = 199,00m x 1,00m = 199,00m² x 50 % =</t>
    </r>
    <r>
      <rPr>
        <sz val="12"/>
        <color rgb="FFFF0000"/>
        <rFont val="Arial"/>
        <family val="2"/>
      </rPr>
      <t xml:space="preserve"> 99,50m²</t>
    </r>
  </si>
  <si>
    <r>
      <t xml:space="preserve">área de bloquete = 199,00m x 1,00m = 199,00m² x 50 % = </t>
    </r>
    <r>
      <rPr>
        <sz val="12"/>
        <color rgb="FFFF0000"/>
        <rFont val="Arial"/>
        <family val="2"/>
      </rPr>
      <t>99,50m²</t>
    </r>
  </si>
  <si>
    <r>
      <t xml:space="preserve">Rede à ser assentada  = </t>
    </r>
    <r>
      <rPr>
        <sz val="12"/>
        <color rgb="FFFF0000"/>
        <rFont val="Arial"/>
        <family val="2"/>
      </rPr>
      <t>192,80m</t>
    </r>
  </si>
  <si>
    <r>
      <t>Rede à ser assentada  = 192,80m x 2(lados) / 3 = 128,50m x 1,20m (altura) =</t>
    </r>
    <r>
      <rPr>
        <sz val="12"/>
        <color rgb="FFFF0000"/>
        <rFont val="Arial"/>
        <family val="2"/>
      </rPr>
      <t xml:space="preserve"> 154,23m²</t>
    </r>
  </si>
  <si>
    <r>
      <t xml:space="preserve">início da Rua, esquna com a avenida = 26,00m x 1,00m = </t>
    </r>
    <r>
      <rPr>
        <sz val="12"/>
        <color rgb="FFFF0000"/>
        <rFont val="Arial"/>
        <family val="2"/>
      </rPr>
      <t>26,00m²</t>
    </r>
  </si>
  <si>
    <r>
      <t xml:space="preserve">192,80m - 26,00m( bloquete) = 166,80m x 1,00m  = </t>
    </r>
    <r>
      <rPr>
        <sz val="12"/>
        <color rgb="FFFF0000"/>
        <rFont val="Arial"/>
        <family val="2"/>
      </rPr>
      <t>166,80m²</t>
    </r>
  </si>
  <si>
    <r>
      <t>192,80m x 0,80m x 0,05m =</t>
    </r>
    <r>
      <rPr>
        <sz val="12"/>
        <color rgb="FFFF0000"/>
        <rFont val="Arial"/>
        <family val="2"/>
      </rPr>
      <t xml:space="preserve"> 7,71m³</t>
    </r>
  </si>
  <si>
    <r>
      <t xml:space="preserve">51casas x 3,20m = </t>
    </r>
    <r>
      <rPr>
        <sz val="12"/>
        <color rgb="FFFF0000"/>
        <rFont val="Arial"/>
        <family val="2"/>
      </rPr>
      <t>162,30m</t>
    </r>
  </si>
  <si>
    <r>
      <t xml:space="preserve">rede à ser assentada = </t>
    </r>
    <r>
      <rPr>
        <sz val="12"/>
        <color rgb="FFFF0000"/>
        <rFont val="Arial"/>
        <family val="2"/>
      </rPr>
      <t>192,80m</t>
    </r>
  </si>
  <si>
    <r>
      <t xml:space="preserve">ao longo da rede à ser assentada = </t>
    </r>
    <r>
      <rPr>
        <sz val="12"/>
        <color rgb="FFFF0000"/>
        <rFont val="Arial"/>
        <family val="2"/>
      </rPr>
      <t>7 unidades</t>
    </r>
  </si>
  <si>
    <r>
      <t>uma cx para cada residencia  =</t>
    </r>
    <r>
      <rPr>
        <sz val="12"/>
        <color rgb="FFFF0000"/>
        <rFont val="Arial"/>
        <family val="2"/>
      </rPr>
      <t xml:space="preserve"> 51 unidades</t>
    </r>
  </si>
  <si>
    <r>
      <t xml:space="preserve">26,00m x 1,00m = </t>
    </r>
    <r>
      <rPr>
        <sz val="12"/>
        <color rgb="FFFF0000"/>
        <rFont val="Arial"/>
        <family val="2"/>
      </rPr>
      <t>26,00m²</t>
    </r>
  </si>
  <si>
    <r>
      <t>166,80m² x 0,10m =</t>
    </r>
    <r>
      <rPr>
        <sz val="12"/>
        <color rgb="FFFF0000"/>
        <rFont val="Arial"/>
        <family val="2"/>
      </rPr>
      <t xml:space="preserve"> 16,68m³</t>
    </r>
  </si>
  <si>
    <r>
      <t xml:space="preserve">166,80m² x 2,20kg/m² = </t>
    </r>
    <r>
      <rPr>
        <sz val="12"/>
        <color rgb="FFFF0000"/>
        <rFont val="Arial"/>
        <family val="2"/>
      </rPr>
      <t>366,96kg</t>
    </r>
  </si>
  <si>
    <r>
      <t xml:space="preserve">Demolição do piso de concreto = 166,80m² x 0,10m = 16,68m³ + volume do tubo = 6,40m³ = </t>
    </r>
    <r>
      <rPr>
        <sz val="12"/>
        <color rgb="FFFF0000"/>
        <rFont val="Arial"/>
        <family val="2"/>
      </rPr>
      <t>23,08m³</t>
    </r>
  </si>
  <si>
    <r>
      <t>demolição do concreto piso = 33,00m² x 1,00m = 33,00m²x 0,10m = 3,30m³ + 30%(empolamento) =</t>
    </r>
    <r>
      <rPr>
        <sz val="12"/>
        <color rgb="FFFF0000"/>
        <rFont val="Arial"/>
        <family val="2"/>
      </rPr>
      <t xml:space="preserve"> 4,29m³</t>
    </r>
  </si>
  <si>
    <r>
      <t xml:space="preserve">demolição do piso concreto=170,00m, x 0,80m =136,00m² x 0,10m x 30% (empolamento) = </t>
    </r>
    <r>
      <rPr>
        <sz val="12"/>
        <color theme="4"/>
        <rFont val="Arial"/>
        <family val="2"/>
      </rPr>
      <t>17,68m³</t>
    </r>
    <r>
      <rPr>
        <sz val="12"/>
        <rFont val="Arial"/>
        <family val="2"/>
      </rPr>
      <t xml:space="preserve"> + vol. dos tubos = </t>
    </r>
    <r>
      <rPr>
        <sz val="12"/>
        <color theme="4"/>
        <rFont val="Arial"/>
        <family val="2"/>
      </rPr>
      <t xml:space="preserve">4,24m³ </t>
    </r>
    <r>
      <rPr>
        <sz val="12"/>
        <color theme="1"/>
        <rFont val="Arial"/>
        <family val="2"/>
      </rPr>
      <t xml:space="preserve">= </t>
    </r>
    <r>
      <rPr>
        <sz val="12"/>
        <color rgb="FFFF0000"/>
        <rFont val="Arial"/>
        <family val="2"/>
      </rPr>
      <t>21,92m³</t>
    </r>
  </si>
  <si>
    <r>
      <t xml:space="preserve">Rede a ser assentada = </t>
    </r>
    <r>
      <rPr>
        <sz val="12"/>
        <color rgb="FFFF0000"/>
        <rFont val="Arial"/>
        <family val="2"/>
      </rPr>
      <t>39,00m</t>
    </r>
  </si>
  <si>
    <r>
      <t xml:space="preserve">Rede coletora a ser assentada = </t>
    </r>
    <r>
      <rPr>
        <sz val="12"/>
        <color rgb="FFFF0000"/>
        <rFont val="Arial"/>
        <family val="2"/>
      </rPr>
      <t>39,00m</t>
    </r>
  </si>
  <si>
    <t>3 unidades</t>
  </si>
  <si>
    <r>
      <t xml:space="preserve">uma para cada residencia= </t>
    </r>
    <r>
      <rPr>
        <sz val="12"/>
        <color rgb="FFFF0000"/>
        <rFont val="Arial"/>
        <family val="2"/>
      </rPr>
      <t>7 unidades</t>
    </r>
  </si>
  <si>
    <r>
      <t xml:space="preserve">Demolição de piso do concreto = 3,90m³ + volule tubos = 1,29m³ = </t>
    </r>
    <r>
      <rPr>
        <sz val="12"/>
        <color rgb="FFFF0000"/>
        <rFont val="Arial"/>
        <family val="2"/>
      </rPr>
      <t>5,19m³</t>
    </r>
  </si>
  <si>
    <r>
      <t xml:space="preserve">coletora = 39,00m x 1,00m x 0,10m = </t>
    </r>
    <r>
      <rPr>
        <sz val="12"/>
        <color rgb="FFFF0000"/>
        <rFont val="Arial"/>
        <family val="2"/>
      </rPr>
      <t xml:space="preserve">3,90m³ </t>
    </r>
  </si>
  <si>
    <r>
      <t xml:space="preserve">ramais = 24,50m x 1,00m x 0,10m= </t>
    </r>
    <r>
      <rPr>
        <sz val="12"/>
        <color rgb="FFFF0000"/>
        <rFont val="Arial"/>
        <family val="2"/>
      </rPr>
      <t>2,40m³</t>
    </r>
  </si>
  <si>
    <r>
      <t>coletora = 39,00m x 1,00m x 2,20kg =</t>
    </r>
    <r>
      <rPr>
        <sz val="12"/>
        <color rgb="FFFF0000"/>
        <rFont val="Arial"/>
        <family val="2"/>
      </rPr>
      <t>85,80kg</t>
    </r>
  </si>
  <si>
    <r>
      <t xml:space="preserve">ramais = 24,50m x 1,00m x 2,20kg= </t>
    </r>
    <r>
      <rPr>
        <sz val="12"/>
        <color rgb="FFFF0000"/>
        <rFont val="Arial"/>
        <family val="2"/>
      </rPr>
      <t>53,90kg</t>
    </r>
  </si>
  <si>
    <r>
      <t xml:space="preserve">coletora = 39,00m x 0,80m x 0,05m = </t>
    </r>
    <r>
      <rPr>
        <sz val="12"/>
        <color rgb="FFFF0000"/>
        <rFont val="Arial"/>
        <family val="2"/>
      </rPr>
      <t>1,56m³</t>
    </r>
  </si>
  <si>
    <r>
      <t xml:space="preserve">ramais  = 24,50m x 0,80m x 0,05m = </t>
    </r>
    <r>
      <rPr>
        <sz val="12"/>
        <color rgb="FFFF0000"/>
        <rFont val="Arial"/>
        <family val="2"/>
      </rPr>
      <t>0,98m³</t>
    </r>
  </si>
  <si>
    <r>
      <t xml:space="preserve">coletora  = 39,00m x 0,80m x 1,25m = 39,00m³ - 20% (manual=7,80m³) - 15%(rocha= 5,85m³) = </t>
    </r>
    <r>
      <rPr>
        <sz val="12"/>
        <color rgb="FFFF0000"/>
        <rFont val="Arial"/>
        <family val="2"/>
      </rPr>
      <t>25,35m³</t>
    </r>
  </si>
  <si>
    <r>
      <t xml:space="preserve">41,28m³ - Vol tubos coletora = 0,68m³ + vol.tubos  ramais = 0,39m³ = 1,07m³) = </t>
    </r>
    <r>
      <rPr>
        <sz val="12"/>
        <color rgb="FFFF0000"/>
        <rFont val="Arial"/>
        <family val="2"/>
      </rPr>
      <t>40,21m³</t>
    </r>
  </si>
  <si>
    <r>
      <t xml:space="preserve">coletora = 39,00m x 1,00m = </t>
    </r>
    <r>
      <rPr>
        <sz val="12"/>
        <color rgb="FFFF0000"/>
        <rFont val="Arial"/>
        <family val="2"/>
      </rPr>
      <t xml:space="preserve">39,00m² </t>
    </r>
  </si>
  <si>
    <r>
      <t>ramais = 24,50m x 1,00m =</t>
    </r>
    <r>
      <rPr>
        <sz val="12"/>
        <color rgb="FFFF0000"/>
        <rFont val="Arial"/>
        <family val="2"/>
      </rPr>
      <t xml:space="preserve"> 24,50m²</t>
    </r>
  </si>
  <si>
    <r>
      <t>coletora = 166,80m² x 0,10m =</t>
    </r>
    <r>
      <rPr>
        <sz val="12"/>
        <color rgb="FFFF0000"/>
        <rFont val="Arial"/>
        <family val="2"/>
      </rPr>
      <t xml:space="preserve"> 16,68m³</t>
    </r>
  </si>
  <si>
    <r>
      <t xml:space="preserve">ramais= 163,20mm² x 0,10m = </t>
    </r>
    <r>
      <rPr>
        <sz val="12"/>
        <color rgb="FFFF0000"/>
        <rFont val="Arial"/>
        <family val="2"/>
      </rPr>
      <t>16,32m³</t>
    </r>
  </si>
  <si>
    <r>
      <t xml:space="preserve">ramais = 163,20m x 0,80m x 1,25m = 163,20m³ - 20% (manual) =32,64m³ = 130,56m³ - 15 % (rocha) = 24,48m³ = </t>
    </r>
    <r>
      <rPr>
        <sz val="12"/>
        <color rgb="FFFF0000"/>
        <rFont val="Arial"/>
        <family val="2"/>
      </rPr>
      <t>106,08m³</t>
    </r>
  </si>
  <si>
    <r>
      <t xml:space="preserve"> coletora = 15% (rocha) = </t>
    </r>
    <r>
      <rPr>
        <sz val="12"/>
        <color rgb="FFFF0000"/>
        <rFont val="Arial"/>
        <family val="2"/>
      </rPr>
      <t>23,13m³</t>
    </r>
  </si>
  <si>
    <r>
      <t xml:space="preserve">ramais  =  15 % (rocha) = </t>
    </r>
    <r>
      <rPr>
        <sz val="12"/>
        <color rgb="FFFF0000"/>
        <rFont val="Arial"/>
        <family val="2"/>
      </rPr>
      <t>24,48m³</t>
    </r>
  </si>
  <si>
    <r>
      <t>237,19m³ - ( vol. Tubos coletora = 3,40m³ + Vol. Tudos ramais= 3,00m³= 6,40m³) =</t>
    </r>
    <r>
      <rPr>
        <sz val="12"/>
        <color rgb="FFFF0000"/>
        <rFont val="Arial"/>
        <family val="2"/>
      </rPr>
      <t xml:space="preserve"> 230,79m³</t>
    </r>
  </si>
  <si>
    <r>
      <t xml:space="preserve">coletor = 20% (manual)= </t>
    </r>
    <r>
      <rPr>
        <sz val="12"/>
        <color rgb="FFFF0000"/>
        <rFont val="Arial"/>
        <family val="2"/>
      </rPr>
      <t xml:space="preserve">38,56m³ </t>
    </r>
  </si>
  <si>
    <t xml:space="preserve">ramais = </t>
  </si>
  <si>
    <r>
      <t>ramais = 20% (manual) =</t>
    </r>
    <r>
      <rPr>
        <sz val="12"/>
        <color rgb="FFFF0000"/>
        <rFont val="Arial"/>
        <family val="2"/>
      </rPr>
      <t>32,64m³</t>
    </r>
    <r>
      <rPr>
        <sz val="12"/>
        <rFont val="Arial"/>
        <family val="2"/>
      </rPr>
      <t xml:space="preserve"> </t>
    </r>
  </si>
  <si>
    <r>
      <t xml:space="preserve">coletora = área de bloquete = 199,00m x 1,00m = </t>
    </r>
    <r>
      <rPr>
        <sz val="12"/>
        <color rgb="FFFF0000"/>
        <rFont val="Arial"/>
        <family val="2"/>
      </rPr>
      <t>199,00m²</t>
    </r>
  </si>
  <si>
    <r>
      <t xml:space="preserve">ramais = área sem bloquete = 33,00mx 1,00m = </t>
    </r>
    <r>
      <rPr>
        <sz val="12"/>
        <color rgb="FFFF0000"/>
        <rFont val="Arial"/>
        <family val="2"/>
      </rPr>
      <t>33,00m²</t>
    </r>
  </si>
  <si>
    <r>
      <t xml:space="preserve">coletora = 170,00m  x 1,00m x 0,10m = </t>
    </r>
    <r>
      <rPr>
        <sz val="12"/>
        <color rgb="FFFF0000"/>
        <rFont val="Arial"/>
        <family val="2"/>
      </rPr>
      <t>17,00m³</t>
    </r>
  </si>
  <si>
    <r>
      <t>ramais= 70,00m x 1,00m x 0,10m=</t>
    </r>
    <r>
      <rPr>
        <sz val="12"/>
        <color rgb="FFFF0000"/>
        <rFont val="Arial"/>
        <family val="2"/>
      </rPr>
      <t xml:space="preserve"> 7,00m³</t>
    </r>
  </si>
  <si>
    <r>
      <t xml:space="preserve">coletora= 170,00m  x 1,00m x 0,10m = </t>
    </r>
    <r>
      <rPr>
        <sz val="12"/>
        <color rgb="FFFF0000"/>
        <rFont val="Arial"/>
        <family val="2"/>
      </rPr>
      <t>17,00m³</t>
    </r>
  </si>
  <si>
    <r>
      <t>ramais = 70,00m x 1,00m x 0,10m=</t>
    </r>
    <r>
      <rPr>
        <sz val="12"/>
        <color rgb="FFFF0000"/>
        <rFont val="Arial"/>
        <family val="2"/>
      </rPr>
      <t xml:space="preserve"> 7,00m³</t>
    </r>
  </si>
  <si>
    <r>
      <t>coletora = 20% (manual=</t>
    </r>
    <r>
      <rPr>
        <sz val="12"/>
        <color rgb="FFFF0000"/>
        <rFont val="Arial"/>
        <family val="2"/>
      </rPr>
      <t>7,80m³</t>
    </r>
    <r>
      <rPr>
        <sz val="12"/>
        <rFont val="Arial"/>
        <family val="2"/>
      </rPr>
      <t>)</t>
    </r>
  </si>
  <si>
    <r>
      <t xml:space="preserve">ramais  = 24,50m x 0,80m x 1,25m = 24,50m³ - 20% (manual = 4,90m³) - 15% (rocha=3,67m³) = </t>
    </r>
    <r>
      <rPr>
        <sz val="12"/>
        <color rgb="FFFF0000"/>
        <rFont val="Arial"/>
        <family val="2"/>
      </rPr>
      <t>15,93m³</t>
    </r>
  </si>
  <si>
    <r>
      <t xml:space="preserve">ramais = 20% (manual = </t>
    </r>
    <r>
      <rPr>
        <sz val="12"/>
        <color rgb="FFFF0000"/>
        <rFont val="Arial"/>
        <family val="2"/>
      </rPr>
      <t>4,90m³</t>
    </r>
    <r>
      <rPr>
        <sz val="12"/>
        <rFont val="Arial"/>
        <family val="2"/>
      </rPr>
      <t xml:space="preserve">) </t>
    </r>
  </si>
  <si>
    <r>
      <t xml:space="preserve">coletora = 15%(rocha= </t>
    </r>
    <r>
      <rPr>
        <sz val="12"/>
        <color rgb="FFFF0000"/>
        <rFont val="Arial"/>
        <family val="2"/>
      </rPr>
      <t>5,85m³</t>
    </r>
    <r>
      <rPr>
        <sz val="12"/>
        <rFont val="Arial"/>
        <family val="2"/>
      </rPr>
      <t>)</t>
    </r>
  </si>
  <si>
    <r>
      <t>ramais = 15% (rocha=</t>
    </r>
    <r>
      <rPr>
        <sz val="12"/>
        <color rgb="FFFF0000"/>
        <rFont val="Arial"/>
        <family val="2"/>
      </rPr>
      <t>3,67m³</t>
    </r>
    <r>
      <rPr>
        <sz val="12"/>
        <rFont val="Arial"/>
        <family val="2"/>
      </rPr>
      <t>)</t>
    </r>
  </si>
  <si>
    <r>
      <t xml:space="preserve">38,00m x 2(lados)/2 x 1,20m = </t>
    </r>
    <r>
      <rPr>
        <sz val="12"/>
        <color rgb="FFFF0000"/>
        <rFont val="Arial"/>
        <family val="2"/>
      </rPr>
      <t>45,60m²</t>
    </r>
  </si>
  <si>
    <r>
      <t xml:space="preserve">Rede a ser assentada = </t>
    </r>
    <r>
      <rPr>
        <sz val="12"/>
        <color rgb="FFFF0000"/>
        <rFont val="Arial"/>
        <family val="2"/>
      </rPr>
      <t>38,00m</t>
    </r>
  </si>
  <si>
    <r>
      <t xml:space="preserve">coletora = 38,00m x 1,00m = </t>
    </r>
    <r>
      <rPr>
        <sz val="12"/>
        <color rgb="FFFF0000"/>
        <rFont val="Arial"/>
        <family val="2"/>
      </rPr>
      <t>38,00m²</t>
    </r>
  </si>
  <si>
    <r>
      <t xml:space="preserve">ramais = 2 casas x 3,50m = </t>
    </r>
    <r>
      <rPr>
        <sz val="12"/>
        <color rgb="FFFF0000"/>
        <rFont val="Arial"/>
        <family val="2"/>
      </rPr>
      <t>7,00m²</t>
    </r>
  </si>
  <si>
    <r>
      <t xml:space="preserve">coletora e ramais = 45,00m x 0,80m x 1,25m = </t>
    </r>
    <r>
      <rPr>
        <sz val="12"/>
        <color rgb="FFFF0000"/>
        <rFont val="Arial"/>
        <family val="2"/>
      </rPr>
      <t>45,00m³</t>
    </r>
  </si>
  <si>
    <r>
      <t xml:space="preserve">coletora e ramais = 45,00m³ - Vol. Tudos(0,79m³) = </t>
    </r>
    <r>
      <rPr>
        <sz val="12"/>
        <color rgb="FFFF0000"/>
        <rFont val="Arial"/>
        <family val="2"/>
      </rPr>
      <t>44,21m³</t>
    </r>
  </si>
  <si>
    <r>
      <t xml:space="preserve">coletora e ramais = 45,00mx 0,80m x 0,05m = </t>
    </r>
    <r>
      <rPr>
        <sz val="12"/>
        <color rgb="FFFF0000"/>
        <rFont val="Arial"/>
        <family val="2"/>
      </rPr>
      <t>1,80m³</t>
    </r>
  </si>
  <si>
    <r>
      <t xml:space="preserve">rede à ser assentada  = </t>
    </r>
    <r>
      <rPr>
        <sz val="12"/>
        <color rgb="FFFF0000"/>
        <rFont val="Arial"/>
        <family val="2"/>
      </rPr>
      <t>38,00m</t>
    </r>
  </si>
  <si>
    <r>
      <t>ramais =  2 casas = 3,50m x 2 =</t>
    </r>
    <r>
      <rPr>
        <sz val="12"/>
        <color rgb="FFFF0000"/>
        <rFont val="Arial"/>
        <family val="2"/>
      </rPr>
      <t xml:space="preserve"> 7,00m</t>
    </r>
  </si>
  <si>
    <r>
      <t xml:space="preserve">ramais  = 7casas  x 3,50m  = </t>
    </r>
    <r>
      <rPr>
        <sz val="12"/>
        <color rgb="FFFF0000"/>
        <rFont val="Arial"/>
        <family val="2"/>
      </rPr>
      <t>24,50m</t>
    </r>
  </si>
  <si>
    <t>2 unidades</t>
  </si>
  <si>
    <r>
      <t>2 casa =</t>
    </r>
    <r>
      <rPr>
        <sz val="12"/>
        <color rgb="FFFF0000"/>
        <rFont val="Arial"/>
        <family val="2"/>
      </rPr>
      <t xml:space="preserve"> 2 unidades</t>
    </r>
  </si>
  <si>
    <r>
      <t xml:space="preserve">coletora  = 38,00m x 1,00m x 0,10m = </t>
    </r>
    <r>
      <rPr>
        <sz val="12"/>
        <color rgb="FFFF0000"/>
        <rFont val="Arial"/>
        <family val="2"/>
      </rPr>
      <t>3,80m³</t>
    </r>
  </si>
  <si>
    <r>
      <t xml:space="preserve">ramais  = 7,00m x 1,00m x 0,10m = </t>
    </r>
    <r>
      <rPr>
        <sz val="12"/>
        <color rgb="FFFF0000"/>
        <rFont val="Arial"/>
        <family val="2"/>
      </rPr>
      <t>0,70m³</t>
    </r>
  </si>
  <si>
    <r>
      <t xml:space="preserve">coletora  = 38,00m x 1,00m x 2,20kg/m³ = </t>
    </r>
    <r>
      <rPr>
        <sz val="12"/>
        <color rgb="FFFF0000"/>
        <rFont val="Arial"/>
        <family val="2"/>
      </rPr>
      <t>83,60kg</t>
    </r>
  </si>
  <si>
    <r>
      <t xml:space="preserve">ramais  = 7,00m x 1,00m x 2,20kg/m³ = </t>
    </r>
    <r>
      <rPr>
        <sz val="12"/>
        <color rgb="FFFF0000"/>
        <rFont val="Arial"/>
        <family val="2"/>
      </rPr>
      <t>15,40kg</t>
    </r>
  </si>
  <si>
    <r>
      <t>coletora = 38,00m x 1,00m = 38,00m² x 0,10m =</t>
    </r>
    <r>
      <rPr>
        <sz val="12"/>
        <color rgb="FFFF0000"/>
        <rFont val="Arial"/>
        <family val="2"/>
      </rPr>
      <t xml:space="preserve"> 3,80m³</t>
    </r>
  </si>
  <si>
    <r>
      <t>ramais = 2 casas x 3,50m = 7,00m² x 0,10m =</t>
    </r>
    <r>
      <rPr>
        <sz val="12"/>
        <color rgb="FFFF0000"/>
        <rFont val="Arial"/>
        <family val="2"/>
      </rPr>
      <t xml:space="preserve"> 0,70m³ </t>
    </r>
  </si>
  <si>
    <r>
      <t xml:space="preserve">vol. dos tubos  = </t>
    </r>
    <r>
      <rPr>
        <sz val="12"/>
        <color rgb="FFFF0000"/>
        <rFont val="Arial"/>
        <family val="2"/>
      </rPr>
      <t>0,79m³</t>
    </r>
  </si>
  <si>
    <r>
      <t xml:space="preserve">45,00m x 2 (lados) / 2 = 22,50m x 1,20m = </t>
    </r>
    <r>
      <rPr>
        <sz val="12"/>
        <color rgb="FFFF0000"/>
        <rFont val="Arial"/>
        <family val="2"/>
      </rPr>
      <t xml:space="preserve">27,00m² </t>
    </r>
  </si>
  <si>
    <r>
      <t xml:space="preserve">39,00m x 2 (lados) / 2 x 1,20m = </t>
    </r>
    <r>
      <rPr>
        <sz val="12"/>
        <color rgb="FFFF0000"/>
        <rFont val="Arial"/>
        <family val="2"/>
      </rPr>
      <t>46,80m²</t>
    </r>
  </si>
  <si>
    <r>
      <t xml:space="preserve">Rede à ser assentada = </t>
    </r>
    <r>
      <rPr>
        <sz val="12"/>
        <color rgb="FFFF0000"/>
        <rFont val="Arial"/>
        <family val="2"/>
      </rPr>
      <t>45,00m</t>
    </r>
  </si>
  <si>
    <r>
      <t xml:space="preserve">coletora = 45,00m x 1,00m = </t>
    </r>
    <r>
      <rPr>
        <sz val="12"/>
        <color rgb="FFFF0000"/>
        <rFont val="Arial"/>
        <family val="2"/>
      </rPr>
      <t xml:space="preserve">45,00m² </t>
    </r>
  </si>
  <si>
    <r>
      <t xml:space="preserve">ramais= 12 casas x 2,00m = 24,00m x 1,00m = </t>
    </r>
    <r>
      <rPr>
        <sz val="12"/>
        <color rgb="FFFF0000"/>
        <rFont val="Arial"/>
        <family val="2"/>
      </rPr>
      <t xml:space="preserve">24,00m </t>
    </r>
  </si>
  <si>
    <r>
      <t xml:space="preserve">coletora = 45,00m x 0,80m x 1,25m  = </t>
    </r>
    <r>
      <rPr>
        <sz val="12"/>
        <color rgb="FFFF0000"/>
        <rFont val="Arial"/>
        <family val="2"/>
      </rPr>
      <t>45,00m³</t>
    </r>
  </si>
  <si>
    <r>
      <t xml:space="preserve">ramais=  24,00m x 0,80m x 1,25m = </t>
    </r>
    <r>
      <rPr>
        <sz val="12"/>
        <color rgb="FFFF0000"/>
        <rFont val="Arial"/>
        <family val="2"/>
      </rPr>
      <t>24,00m³</t>
    </r>
  </si>
  <si>
    <r>
      <t xml:space="preserve">coletora = 45,00m x 0,80m x 1,25m  = 45,00m³ - 0,69m³ = </t>
    </r>
    <r>
      <rPr>
        <sz val="12"/>
        <color rgb="FFFF0000"/>
        <rFont val="Arial"/>
        <family val="2"/>
      </rPr>
      <t>44,31m³</t>
    </r>
  </si>
  <si>
    <r>
      <t xml:space="preserve">ramais=  24,00m x 0,80m x 1,25m = 24,00m³ - 0,42m³ = </t>
    </r>
    <r>
      <rPr>
        <sz val="12"/>
        <color rgb="FFFF0000"/>
        <rFont val="Arial"/>
        <family val="2"/>
      </rPr>
      <t>23,58m³</t>
    </r>
  </si>
  <si>
    <r>
      <t xml:space="preserve">coletora = 45,00m x 0,80m x 0,05m  = </t>
    </r>
    <r>
      <rPr>
        <sz val="12"/>
        <color rgb="FFFF0000"/>
        <rFont val="Arial"/>
        <family val="2"/>
      </rPr>
      <t>1,80m³</t>
    </r>
  </si>
  <si>
    <r>
      <t xml:space="preserve">ramais=  24,00m x 0,80m x 1,25m = </t>
    </r>
    <r>
      <rPr>
        <sz val="12"/>
        <color rgb="FFFF0000"/>
        <rFont val="Arial"/>
        <family val="2"/>
      </rPr>
      <t>0,96m³</t>
    </r>
  </si>
  <si>
    <r>
      <t xml:space="preserve">12 casas x 2,00m por casa = </t>
    </r>
    <r>
      <rPr>
        <sz val="12"/>
        <color rgb="FFFF0000"/>
        <rFont val="Arial"/>
        <family val="2"/>
      </rPr>
      <t xml:space="preserve">24,00m </t>
    </r>
  </si>
  <si>
    <r>
      <t xml:space="preserve">rede à ser assentada = </t>
    </r>
    <r>
      <rPr>
        <sz val="12"/>
        <color rgb="FFFF0000"/>
        <rFont val="Arial"/>
        <family val="2"/>
      </rPr>
      <t>45,00m</t>
    </r>
  </si>
  <si>
    <r>
      <t xml:space="preserve">Uma para cada casa  = </t>
    </r>
    <r>
      <rPr>
        <sz val="12"/>
        <color rgb="FFFF0000"/>
        <rFont val="Arial"/>
        <family val="2"/>
      </rPr>
      <t xml:space="preserve"> 12 unidades</t>
    </r>
  </si>
  <si>
    <r>
      <t xml:space="preserve">coletora = 45,00m x 1,00m x 0,10m  = </t>
    </r>
    <r>
      <rPr>
        <sz val="12"/>
        <color rgb="FFFF0000"/>
        <rFont val="Arial"/>
        <family val="2"/>
      </rPr>
      <t>4,50m³</t>
    </r>
  </si>
  <si>
    <r>
      <t xml:space="preserve">ramais=  24,00m x 1,00m x 0,10m = </t>
    </r>
    <r>
      <rPr>
        <sz val="12"/>
        <color rgb="FFFF0000"/>
        <rFont val="Arial"/>
        <family val="2"/>
      </rPr>
      <t>2,40m³</t>
    </r>
  </si>
  <si>
    <r>
      <t>coletora = 45,00m x 1,00m x 2,20kg/m³  =</t>
    </r>
    <r>
      <rPr>
        <sz val="12"/>
        <color rgb="FFFF0000"/>
        <rFont val="Arial"/>
        <family val="2"/>
      </rPr>
      <t xml:space="preserve"> 99,00kg</t>
    </r>
  </si>
  <si>
    <r>
      <t xml:space="preserve">ramais=  24,00m x 1,00m x 2,20kg/m³ = </t>
    </r>
    <r>
      <rPr>
        <sz val="12"/>
        <color rgb="FFFF0000"/>
        <rFont val="Arial"/>
        <family val="2"/>
      </rPr>
      <t>52,80 kg</t>
    </r>
  </si>
  <si>
    <r>
      <t xml:space="preserve">coletora = 45,00m x 1,00m x 0,10m = </t>
    </r>
    <r>
      <rPr>
        <sz val="12"/>
        <color rgb="FFFF0000"/>
        <rFont val="Arial"/>
        <family val="2"/>
      </rPr>
      <t xml:space="preserve">4,50m³ </t>
    </r>
  </si>
  <si>
    <r>
      <t xml:space="preserve">ramais= 12 casas x 2,00m = 24,00m x 1,00m = </t>
    </r>
    <r>
      <rPr>
        <sz val="12"/>
        <color rgb="FFFF0000"/>
        <rFont val="Arial"/>
        <family val="2"/>
      </rPr>
      <t>2,40m³</t>
    </r>
  </si>
  <si>
    <r>
      <t xml:space="preserve">Rede coletora = 637,00m / 3 = 212,33 x 1,20m = </t>
    </r>
    <r>
      <rPr>
        <sz val="12"/>
        <color rgb="FFFF0000"/>
        <rFont val="Arial"/>
        <family val="2"/>
      </rPr>
      <t>254,79m²</t>
    </r>
  </si>
  <si>
    <r>
      <t xml:space="preserve">rede coletora à ser assentada = </t>
    </r>
    <r>
      <rPr>
        <sz val="12"/>
        <color rgb="FFFF0000"/>
        <rFont val="Arial"/>
        <family val="2"/>
      </rPr>
      <t xml:space="preserve">637,00m </t>
    </r>
  </si>
  <si>
    <t>POÇOS DE VISITA, CAIXAS E BOCAS DE LOBO</t>
  </si>
  <si>
    <t>49.12.010</t>
  </si>
  <si>
    <t>Boca de lobo simples tipo PMSP com tampa de concreto</t>
  </si>
  <si>
    <t>8.6.4</t>
  </si>
  <si>
    <r>
      <t xml:space="preserve">637,00m - 24,00m = 613,00m x 1,20m = </t>
    </r>
    <r>
      <rPr>
        <sz val="12"/>
        <color rgb="FFFF0000"/>
        <rFont val="Arial"/>
        <family val="2"/>
      </rPr>
      <t>735,60m²</t>
    </r>
  </si>
  <si>
    <r>
      <t xml:space="preserve">esquina da rua Joaquim = 2.00m + Rua Eleodoro = 4,00m + Rua Adinal = 4,00m = </t>
    </r>
    <r>
      <rPr>
        <sz val="12"/>
        <color rgb="FFFF0000"/>
        <rFont val="Arial"/>
        <family val="2"/>
      </rPr>
      <t>10,00m</t>
    </r>
  </si>
  <si>
    <r>
      <t xml:space="preserve">10,00m x 0,45m x 0,15m = </t>
    </r>
    <r>
      <rPr>
        <sz val="12"/>
        <color rgb="FFFF0000"/>
        <rFont val="Arial"/>
        <family val="2"/>
      </rPr>
      <t>0,67m³</t>
    </r>
  </si>
  <si>
    <r>
      <t xml:space="preserve">rede coletora  = 637,00m x 0,80m x 1,25m = 637,00m³ - (manual = 20% = 127,40m³) - ( rocha = 15% =95,55m³) = </t>
    </r>
    <r>
      <rPr>
        <sz val="12"/>
        <color rgb="FFFF0000"/>
        <rFont val="Arial"/>
        <family val="2"/>
      </rPr>
      <t>414,05m³</t>
    </r>
  </si>
  <si>
    <r>
      <t xml:space="preserve">(manual = 20% = </t>
    </r>
    <r>
      <rPr>
        <sz val="12"/>
        <color rgb="FFFF0000"/>
        <rFont val="Arial"/>
        <family val="2"/>
      </rPr>
      <t>127,40m³</t>
    </r>
    <r>
      <rPr>
        <sz val="12"/>
        <rFont val="Arial"/>
        <family val="2"/>
      </rPr>
      <t>)</t>
    </r>
  </si>
  <si>
    <r>
      <t>Encosta de trecho entre Rua Joaquim / Rua eleodoro = 60,00m x 0,50m x 0,50m =</t>
    </r>
    <r>
      <rPr>
        <sz val="12"/>
        <color rgb="FFFF0000"/>
        <rFont val="Arial"/>
        <family val="2"/>
      </rPr>
      <t xml:space="preserve"> 15,00m³</t>
    </r>
  </si>
  <si>
    <r>
      <t xml:space="preserve">rede coletora à ser assentada  = </t>
    </r>
    <r>
      <rPr>
        <sz val="12"/>
        <color rgb="FFFF0000"/>
        <rFont val="Arial"/>
        <family val="2"/>
      </rPr>
      <t xml:space="preserve"> 637,00m</t>
    </r>
  </si>
  <si>
    <r>
      <t>Casas ao longo do assentamento da rede = 28 casa x 3.50m =</t>
    </r>
    <r>
      <rPr>
        <sz val="12"/>
        <color rgb="FFFF0000"/>
        <rFont val="Arial"/>
        <family val="2"/>
      </rPr>
      <t xml:space="preserve"> 98,00m</t>
    </r>
  </si>
  <si>
    <r>
      <t xml:space="preserve">ao longo da avenida incluindo os das esquinas = </t>
    </r>
    <r>
      <rPr>
        <sz val="12"/>
        <color rgb="FFFF0000"/>
        <rFont val="Arial"/>
        <family val="2"/>
      </rPr>
      <t>21 unidades</t>
    </r>
  </si>
  <si>
    <r>
      <t xml:space="preserve">uma para cada casa =  </t>
    </r>
    <r>
      <rPr>
        <sz val="12"/>
        <color rgb="FFFF0000"/>
        <rFont val="Arial"/>
        <family val="2"/>
      </rPr>
      <t>28 unidades</t>
    </r>
  </si>
  <si>
    <r>
      <t xml:space="preserve">Interferen no assentamento da rede coletora = Esquina R joaquim = 01 + treco entre rua joaquim e Eleodoro =01 + final com roleoduto =  01 = total= </t>
    </r>
    <r>
      <rPr>
        <sz val="12"/>
        <color rgb="FFFF0000"/>
        <rFont val="Arial"/>
        <family val="2"/>
      </rPr>
      <t>3 unidades</t>
    </r>
  </si>
  <si>
    <r>
      <t xml:space="preserve">Esquinas da rua Eleodoro = 6,00m²  + Rua Adinal = 10,00m²  = </t>
    </r>
    <r>
      <rPr>
        <sz val="12"/>
        <color rgb="FFFF0000"/>
        <rFont val="Arial"/>
        <family val="2"/>
      </rPr>
      <t>16,00m²</t>
    </r>
  </si>
  <si>
    <r>
      <t xml:space="preserve">637,00m² x1,20m x 0,10m = </t>
    </r>
    <r>
      <rPr>
        <sz val="12"/>
        <color rgb="FFFF0000"/>
        <rFont val="Arial"/>
        <family val="2"/>
      </rPr>
      <t>76,44m³</t>
    </r>
  </si>
  <si>
    <r>
      <t>637,00m² x 1,20m x 2,20kg/m³ =</t>
    </r>
    <r>
      <rPr>
        <sz val="12"/>
        <color rgb="FFFF0000"/>
        <rFont val="Arial"/>
        <family val="2"/>
      </rPr>
      <t xml:space="preserve"> 1.681,80kg</t>
    </r>
  </si>
  <si>
    <r>
      <t xml:space="preserve">demolição do piso de concreto  = 637,00m² x1,20m x 0,10m = </t>
    </r>
    <r>
      <rPr>
        <sz val="12"/>
        <color rgb="FF00B050"/>
        <rFont val="Arial"/>
        <family val="2"/>
      </rPr>
      <t>76,44m³</t>
    </r>
    <r>
      <rPr>
        <sz val="12"/>
        <rFont val="Arial"/>
        <family val="2"/>
      </rPr>
      <t xml:space="preserve"> + vol tubos = </t>
    </r>
    <r>
      <rPr>
        <sz val="12"/>
        <color rgb="FF00B050"/>
        <rFont val="Arial"/>
        <family val="2"/>
      </rPr>
      <t>12,98m³</t>
    </r>
    <r>
      <rPr>
        <sz val="12"/>
        <rFont val="Arial"/>
        <family val="2"/>
      </rPr>
      <t xml:space="preserve"> = </t>
    </r>
    <r>
      <rPr>
        <sz val="12"/>
        <color rgb="FFFF0000"/>
        <rFont val="Arial"/>
        <family val="2"/>
      </rPr>
      <t>89,42m³</t>
    </r>
  </si>
  <si>
    <r>
      <t xml:space="preserve">ramais = 28 casas x 3,50m = 98,00m x 0,80m x 1,25m = </t>
    </r>
    <r>
      <rPr>
        <sz val="12"/>
        <color theme="1"/>
        <rFont val="Arial"/>
        <family val="2"/>
      </rPr>
      <t>98,00m³ - (manual = 20% =19,60m³) - (rocha= 14,70m³) =</t>
    </r>
    <r>
      <rPr>
        <sz val="12"/>
        <color rgb="FFFF0000"/>
        <rFont val="Arial"/>
        <family val="2"/>
      </rPr>
      <t xml:space="preserve"> 63,70m³</t>
    </r>
  </si>
  <si>
    <r>
      <t xml:space="preserve">coletora = (rocha 15% = </t>
    </r>
    <r>
      <rPr>
        <sz val="12"/>
        <color rgb="FFFF0000"/>
        <rFont val="Arial"/>
        <family val="2"/>
      </rPr>
      <t>95,55m³</t>
    </r>
    <r>
      <rPr>
        <sz val="12"/>
        <rFont val="Arial"/>
        <family val="2"/>
      </rPr>
      <t xml:space="preserve">) </t>
    </r>
  </si>
  <si>
    <r>
      <t xml:space="preserve">ramais = (rocha= </t>
    </r>
    <r>
      <rPr>
        <sz val="12"/>
        <color rgb="FFFF0000"/>
        <rFont val="Arial"/>
        <family val="2"/>
      </rPr>
      <t>14,70m³</t>
    </r>
    <r>
      <rPr>
        <sz val="12"/>
        <rFont val="Arial"/>
        <family val="2"/>
      </rPr>
      <t xml:space="preserve">) </t>
    </r>
  </si>
  <si>
    <r>
      <t xml:space="preserve">735,00m³ - tubos = 11,25m³ = </t>
    </r>
    <r>
      <rPr>
        <sz val="12"/>
        <color rgb="FFFF0000"/>
        <rFont val="Arial"/>
        <family val="2"/>
      </rPr>
      <t>723,75m³</t>
    </r>
  </si>
  <si>
    <r>
      <t>coletora= 637,00m x 0,80m x 0,05m =</t>
    </r>
    <r>
      <rPr>
        <sz val="12"/>
        <color rgb="FFFF0000"/>
        <rFont val="Arial"/>
        <family val="2"/>
      </rPr>
      <t xml:space="preserve"> 25,48m³</t>
    </r>
  </si>
  <si>
    <r>
      <t xml:space="preserve">Base (radie) = 4,00m x 12,00m = limpeza de 5,00m x 13,00m = </t>
    </r>
    <r>
      <rPr>
        <sz val="12"/>
        <color rgb="FFFF0000"/>
        <rFont val="Arial"/>
        <family val="2"/>
      </rPr>
      <t>65,00m²</t>
    </r>
  </si>
  <si>
    <r>
      <t>apenas na elevatória = 5,00m x 4 lados x 2,20m =</t>
    </r>
    <r>
      <rPr>
        <sz val="12"/>
        <color rgb="FFFF0000"/>
        <rFont val="Arial"/>
        <family val="2"/>
      </rPr>
      <t xml:space="preserve"> 44,00m²</t>
    </r>
  </si>
  <si>
    <r>
      <t>3,00m x 3,00m =</t>
    </r>
    <r>
      <rPr>
        <sz val="12"/>
        <color rgb="FFFF0000"/>
        <rFont val="Arial"/>
        <family val="2"/>
      </rPr>
      <t xml:space="preserve"> 9,00m²</t>
    </r>
  </si>
  <si>
    <r>
      <t>3,00m x 3,00m x 2,00m =</t>
    </r>
    <r>
      <rPr>
        <sz val="12"/>
        <color rgb="FFFF0000"/>
        <rFont val="Arial"/>
        <family val="2"/>
      </rPr>
      <t>18,00m³</t>
    </r>
  </si>
  <si>
    <r>
      <t xml:space="preserve">2,10(comp)x 4(lados)x2,00m(alt)x 0,30m = </t>
    </r>
    <r>
      <rPr>
        <sz val="12"/>
        <color rgb="FFFF0000"/>
        <rFont val="Arial"/>
        <family val="2"/>
      </rPr>
      <t>5,04m³</t>
    </r>
  </si>
  <si>
    <r>
      <t xml:space="preserve">3,00(comp)x 4(lados)x2,50m = </t>
    </r>
    <r>
      <rPr>
        <sz val="12"/>
        <color rgb="FFFF0000"/>
        <rFont val="Arial"/>
        <family val="2"/>
      </rPr>
      <t>30,00m²</t>
    </r>
  </si>
  <si>
    <r>
      <t xml:space="preserve">Trecho da Elevatória até o PV esquina da Alameda Adnal = </t>
    </r>
    <r>
      <rPr>
        <sz val="12"/>
        <color rgb="FFFF0000"/>
        <rFont val="Arial"/>
        <family val="2"/>
      </rPr>
      <t xml:space="preserve">337,00m </t>
    </r>
  </si>
  <si>
    <r>
      <t>2,00m (larg) x 4 (lados) x 2,00m (altura)=</t>
    </r>
    <r>
      <rPr>
        <sz val="12"/>
        <color rgb="FFFF0000"/>
        <rFont val="Arial"/>
        <family val="2"/>
      </rPr>
      <t xml:space="preserve"> 16,00m²</t>
    </r>
  </si>
  <si>
    <r>
      <t xml:space="preserve">cintas (inferior e Superior = 2,00m x 4 lados) x 3 (cintas) x 0,20m x 0,20m = </t>
    </r>
    <r>
      <rPr>
        <sz val="12"/>
        <color rgb="FFFF0000"/>
        <rFont val="Arial"/>
        <family val="2"/>
      </rPr>
      <t>0,96m³</t>
    </r>
  </si>
  <si>
    <t xml:space="preserve">2 arvores </t>
  </si>
  <si>
    <t>09.02.130</t>
  </si>
  <si>
    <t>Forma plana em compensado para estrutura convencional com cimbramento tubular metálico</t>
  </si>
  <si>
    <t>9.24</t>
  </si>
  <si>
    <t>24.03.100</t>
  </si>
  <si>
    <t>Alçapão/tampa em chapa de ferro com porta cadeado</t>
  </si>
  <si>
    <t>9.25</t>
  </si>
  <si>
    <r>
      <t>acesso para as bombas = 2 portas de = 0,60m x 0,60m x 2 =</t>
    </r>
    <r>
      <rPr>
        <sz val="12"/>
        <color rgb="FFFF0000"/>
        <rFont val="Arial"/>
        <family val="2"/>
      </rPr>
      <t xml:space="preserve"> 0,72m²</t>
    </r>
  </si>
  <si>
    <r>
      <t xml:space="preserve">2 unidades = uma em operação e outra standy by = </t>
    </r>
    <r>
      <rPr>
        <sz val="12"/>
        <color rgb="FFFF0000"/>
        <rFont val="Arial"/>
        <family val="2"/>
      </rPr>
      <t>2 unidades</t>
    </r>
  </si>
  <si>
    <r>
      <t xml:space="preserve">para comandos das bombas  = </t>
    </r>
    <r>
      <rPr>
        <sz val="12"/>
        <color rgb="FFFF0000"/>
        <rFont val="Arial"/>
        <family val="2"/>
      </rPr>
      <t xml:space="preserve"> 01 unidade </t>
    </r>
  </si>
  <si>
    <r>
      <t>padrão =</t>
    </r>
    <r>
      <rPr>
        <sz val="12"/>
        <color rgb="FFFF0000"/>
        <rFont val="Arial"/>
        <family val="2"/>
      </rPr>
      <t xml:space="preserve"> 01 unidade</t>
    </r>
  </si>
  <si>
    <r>
      <t xml:space="preserve">padrão = </t>
    </r>
    <r>
      <rPr>
        <sz val="12"/>
        <color rgb="FFFF0000"/>
        <rFont val="Arial"/>
        <family val="2"/>
      </rPr>
      <t>01 unidade</t>
    </r>
  </si>
  <si>
    <t>4 unidades</t>
  </si>
  <si>
    <r>
      <t xml:space="preserve">3 linhas de 5 metros = </t>
    </r>
    <r>
      <rPr>
        <sz val="12"/>
        <color rgb="FFFF0000"/>
        <rFont val="Arial"/>
        <family val="2"/>
      </rPr>
      <t>15,00m</t>
    </r>
  </si>
  <si>
    <r>
      <t xml:space="preserve">4 pernas x 6,00m = </t>
    </r>
    <r>
      <rPr>
        <sz val="12"/>
        <color rgb="FFFF0000"/>
        <rFont val="Arial"/>
        <family val="2"/>
      </rPr>
      <t>24,00m</t>
    </r>
  </si>
  <si>
    <t>08.07.090</t>
  </si>
  <si>
    <t>Esgotamento de águas superficiais com bomba de superfície ou submersa</t>
  </si>
  <si>
    <t>HPxh</t>
  </si>
  <si>
    <t>9.26</t>
  </si>
  <si>
    <t>4.7.6</t>
  </si>
  <si>
    <r>
      <t>coletora = 192,80m - 26,00m( bloquete) = 166,80m x 1,00m/2  =</t>
    </r>
    <r>
      <rPr>
        <sz val="12"/>
        <color rgb="FFFF0000"/>
        <rFont val="Arial"/>
        <family val="2"/>
      </rPr>
      <t xml:space="preserve"> 83,40m²</t>
    </r>
  </si>
  <si>
    <r>
      <t>ramais = 163,20m x 1,00m /2=</t>
    </r>
    <r>
      <rPr>
        <sz val="12"/>
        <color rgb="FFFF0000"/>
        <rFont val="Arial"/>
        <family val="2"/>
      </rPr>
      <t xml:space="preserve"> 81,60m²</t>
    </r>
  </si>
  <si>
    <r>
      <t>coletora = 192,80m - 26,00m( bloquete) = 166,80m x 1,00m /2 =</t>
    </r>
    <r>
      <rPr>
        <sz val="12"/>
        <color rgb="FFFF0000"/>
        <rFont val="Arial"/>
        <family val="2"/>
      </rPr>
      <t xml:space="preserve"> 83,40m²</t>
    </r>
  </si>
  <si>
    <r>
      <t>ramais = 163,20m x 1,00m/2 =</t>
    </r>
    <r>
      <rPr>
        <sz val="12"/>
        <color rgb="FFFF0000"/>
        <rFont val="Arial"/>
        <family val="2"/>
      </rPr>
      <t xml:space="preserve"> 81,60m²</t>
    </r>
  </si>
  <si>
    <t>8.7.8</t>
  </si>
  <si>
    <r>
      <t>Esquinas da rua Eleodoro = 6,00m²  + Rua Adinal = 10,00m²  + praça = 8,00m² = 24,00m² / 2 =</t>
    </r>
    <r>
      <rPr>
        <sz val="12"/>
        <color rgb="FFFF0000"/>
        <rFont val="Arial"/>
        <family val="2"/>
      </rPr>
      <t xml:space="preserve"> 12,00m²</t>
    </r>
  </si>
  <si>
    <r>
      <t xml:space="preserve">Esquinas da rua Eleodoro = 6,00m²  + Rua Adinal = 10,00m²  + praça = 8,00m² = 24,00m² / 2  = </t>
    </r>
    <r>
      <rPr>
        <sz val="12"/>
        <color rgb="FFFF0000"/>
        <rFont val="Arial"/>
        <family val="2"/>
      </rPr>
      <t>12,00m²</t>
    </r>
  </si>
  <si>
    <t>ECTE – ESTAÇÃO COMPACTA DE TRATAMENTO DE ESGOTOS</t>
  </si>
  <si>
    <t>9.27</t>
  </si>
  <si>
    <t>CJ</t>
  </si>
  <si>
    <t>COTAÇÃO</t>
  </si>
  <si>
    <r>
      <t xml:space="preserve">Forma lateral do radie da base da ETE = 12,00m+12,00m+4,00m+4,00m= 32,00m x 0,20m = </t>
    </r>
    <r>
      <rPr>
        <sz val="12"/>
        <color rgb="FFFF0000"/>
        <rFont val="Arial"/>
        <family val="2"/>
      </rPr>
      <t>6,40m²</t>
    </r>
  </si>
  <si>
    <r>
      <t xml:space="preserve">cintas do poço das bombas =  (inferior e Superior = 2,00m x 4 lados) x 3 (cintas) x 0,20m x 0,20m = </t>
    </r>
    <r>
      <rPr>
        <sz val="12"/>
        <color rgb="FFFF0000"/>
        <rFont val="Arial"/>
        <family val="2"/>
      </rPr>
      <t>0,96m³</t>
    </r>
  </si>
  <si>
    <r>
      <t>forma fundo do poço = 2,40m x 4 x 0,15m =</t>
    </r>
    <r>
      <rPr>
        <sz val="12"/>
        <color rgb="FFFF0000"/>
        <rFont val="Arial"/>
        <family val="2"/>
      </rPr>
      <t xml:space="preserve"> 1,44m³</t>
    </r>
  </si>
  <si>
    <r>
      <t xml:space="preserve">laje superior do poço = 2,00m x 2,00m = </t>
    </r>
    <r>
      <rPr>
        <sz val="12"/>
        <color rgb="FFFF0000"/>
        <rFont val="Arial"/>
        <family val="2"/>
      </rPr>
      <t>4,00m²</t>
    </r>
  </si>
  <si>
    <r>
      <t xml:space="preserve">elevatória= 2,68m³ x 88,00kg/m³ = </t>
    </r>
    <r>
      <rPr>
        <sz val="12"/>
        <color rgb="FFFF0000"/>
        <rFont val="Arial"/>
        <family val="2"/>
      </rPr>
      <t>235,84kg</t>
    </r>
  </si>
  <si>
    <r>
      <t>base radie da ETE = 19,20m³ x 88,00kg/m³=</t>
    </r>
    <r>
      <rPr>
        <sz val="12"/>
        <color rgb="FFFF0000"/>
        <rFont val="Arial"/>
        <family val="2"/>
      </rPr>
      <t xml:space="preserve"> 1.689,60kg</t>
    </r>
  </si>
  <si>
    <r>
      <t xml:space="preserve">elevatória = laje fundo = 2,40m x 2,40 x 0,15m = </t>
    </r>
    <r>
      <rPr>
        <sz val="12"/>
        <color rgb="FFFF0000"/>
        <rFont val="Arial"/>
        <family val="2"/>
      </rPr>
      <t>0,86m³</t>
    </r>
  </si>
  <si>
    <r>
      <t xml:space="preserve">Elevatória = laje superior = 2,40m x 2,40 x 0,15m = </t>
    </r>
    <r>
      <rPr>
        <sz val="12"/>
        <color rgb="FFFF0000"/>
        <rFont val="Arial"/>
        <family val="2"/>
      </rPr>
      <t>0,86m³</t>
    </r>
  </si>
  <si>
    <r>
      <t xml:space="preserve">Base ETE = 12,00m x 4,00m x 0,20m = </t>
    </r>
    <r>
      <rPr>
        <sz val="12"/>
        <color rgb="FFFF0000"/>
        <rFont val="Arial"/>
        <family val="2"/>
      </rPr>
      <t>19,20m³</t>
    </r>
  </si>
  <si>
    <r>
      <t xml:space="preserve">Elevatória laje fundo = 2,40m x 2,40 x 0,15m = </t>
    </r>
    <r>
      <rPr>
        <sz val="12"/>
        <color rgb="FFFF0000"/>
        <rFont val="Arial"/>
        <family val="2"/>
      </rPr>
      <t>0,86m³</t>
    </r>
  </si>
  <si>
    <r>
      <t xml:space="preserve">Elevatória laje superior = 2,40m x 2,40 x 0,15m = </t>
    </r>
    <r>
      <rPr>
        <sz val="12"/>
        <color rgb="FFFF0000"/>
        <rFont val="Arial"/>
        <family val="2"/>
      </rPr>
      <t>0,86m³</t>
    </r>
  </si>
  <si>
    <r>
      <t>Elevatória = 3,00m x 3,00m x 0,05m=</t>
    </r>
    <r>
      <rPr>
        <sz val="12"/>
        <color rgb="FFFF0000"/>
        <rFont val="Arial"/>
        <family val="2"/>
      </rPr>
      <t xml:space="preserve"> 0,45m³</t>
    </r>
  </si>
  <si>
    <r>
      <t xml:space="preserve">Base ETE = 12,00m x 4,00m x 0,05m = </t>
    </r>
    <r>
      <rPr>
        <sz val="12"/>
        <color rgb="FFFF0000"/>
        <rFont val="Arial"/>
        <family val="2"/>
      </rPr>
      <t>2,40m³</t>
    </r>
  </si>
  <si>
    <r>
      <t xml:space="preserve">5 dias x 8 horas dia = </t>
    </r>
    <r>
      <rPr>
        <sz val="12"/>
        <color rgb="FFFF0000"/>
        <rFont val="Arial"/>
        <family val="2"/>
      </rPr>
      <t>40,00h</t>
    </r>
  </si>
  <si>
    <r>
      <t xml:space="preserve">Esquinas da Rua Eleodoro = 6,00m²  + Rua Adinal = 10,00m² + praça = 8,00m² = </t>
    </r>
    <r>
      <rPr>
        <sz val="12"/>
        <color rgb="FFFF0000"/>
        <rFont val="Arial"/>
        <family val="2"/>
      </rPr>
      <t>24,00m²</t>
    </r>
  </si>
  <si>
    <r>
      <t>ramais=  24,00m x 1,00m x 0,10m =</t>
    </r>
    <r>
      <rPr>
        <sz val="12"/>
        <color rgb="FFFF0000"/>
        <rFont val="Arial"/>
        <family val="2"/>
      </rPr>
      <t xml:space="preserve"> 2,40m³</t>
    </r>
  </si>
  <si>
    <r>
      <t>coletora =192,80m x 0,80m x 1,25m =</t>
    </r>
    <r>
      <rPr>
        <sz val="12"/>
        <color theme="4"/>
        <rFont val="Arial"/>
        <family val="2"/>
      </rPr>
      <t xml:space="preserve"> </t>
    </r>
    <r>
      <rPr>
        <sz val="12"/>
        <rFont val="Arial"/>
        <family val="2"/>
      </rPr>
      <t xml:space="preserve">192,80m³ - 20% (manual)= 38,56m³ = </t>
    </r>
    <r>
      <rPr>
        <sz val="12"/>
        <color theme="1"/>
        <rFont val="Arial"/>
        <family val="2"/>
      </rPr>
      <t xml:space="preserve"> 154,24m³ - 15% (rocha) = 23,13m³ = </t>
    </r>
    <r>
      <rPr>
        <sz val="12"/>
        <color rgb="FFFF0000"/>
        <rFont val="Arial"/>
        <family val="2"/>
      </rPr>
      <t>131,11m³</t>
    </r>
  </si>
  <si>
    <r>
      <t>(interligação da travessa = 3,00m x 0,45m x 0,15m =</t>
    </r>
    <r>
      <rPr>
        <sz val="12"/>
        <color rgb="FFFF0000"/>
        <rFont val="Arial"/>
        <family val="2"/>
      </rPr>
      <t xml:space="preserve"> 0,20m³</t>
    </r>
    <r>
      <rPr>
        <sz val="12"/>
        <rFont val="Arial"/>
        <family val="2"/>
      </rPr>
      <t>)</t>
    </r>
  </si>
  <si>
    <r>
      <t xml:space="preserve">(sarjetões ao longo da rua =  2 unidades x 4,50m = 9,00m x 0,90m x 0,20m = </t>
    </r>
    <r>
      <rPr>
        <sz val="12"/>
        <color rgb="FFFF0000"/>
        <rFont val="Arial"/>
        <family val="2"/>
      </rPr>
      <t>1,62m³</t>
    </r>
    <r>
      <rPr>
        <sz val="12"/>
        <rFont val="Arial"/>
        <family val="2"/>
      </rPr>
      <t>)</t>
    </r>
  </si>
  <si>
    <t>01 conjunto</t>
  </si>
  <si>
    <r>
      <t xml:space="preserve">Para execução da obra geral = </t>
    </r>
    <r>
      <rPr>
        <sz val="12"/>
        <color rgb="FFFF0000"/>
        <rFont val="Arial"/>
        <family val="2"/>
      </rPr>
      <t>8 meses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</si>
</sst>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2"/>
      <color indexed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0"/>
      <color theme="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sz val="12"/>
      <color theme="4"/>
      <name val="Arial"/>
      <family val="2"/>
    </font>
    <font>
      <sz val="12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</cellStyleXfs>
  <cellXfs count="235">
    <xf numFmtId="0" fontId="0" fillId="0" borderId="0" xfId="0"/>
    <xf numFmtId="0" fontId="1" fillId="0" borderId="0" xfId="0" applyFont="1"/>
    <xf numFmtId="0" fontId="4" fillId="0" borderId="0" xfId="0" applyFont="1"/>
    <xf numFmtId="0" fontId="9" fillId="0" borderId="0" xfId="0" applyFont="1"/>
    <xf numFmtId="0" fontId="3" fillId="0" borderId="0" xfId="0" applyFont="1" applyAlignment="1"/>
    <xf numFmtId="0" fontId="9" fillId="0" borderId="0" xfId="0" applyFont="1" applyAlignment="1"/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9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4" fontId="9" fillId="0" borderId="0" xfId="1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10" fillId="0" borderId="0" xfId="2" applyFont="1" applyBorder="1" applyAlignment="1">
      <alignment horizontal="right" vertical="center"/>
    </xf>
    <xf numFmtId="10" fontId="9" fillId="0" borderId="0" xfId="1" applyNumberFormat="1" applyFont="1" applyBorder="1" applyAlignment="1">
      <alignment horizontal="center" vertical="center"/>
    </xf>
    <xf numFmtId="9" fontId="10" fillId="0" borderId="0" xfId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10" fillId="0" borderId="0" xfId="2" applyNumberFormat="1" applyFont="1" applyAlignment="1">
      <alignment horizontal="center" vertical="center"/>
    </xf>
    <xf numFmtId="0" fontId="10" fillId="0" borderId="0" xfId="0" applyFont="1"/>
    <xf numFmtId="0" fontId="15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2" fontId="15" fillId="2" borderId="0" xfId="2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4" fontId="9" fillId="3" borderId="1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0" fontId="10" fillId="0" borderId="0" xfId="1" applyNumberFormat="1" applyFont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wrapText="1"/>
    </xf>
    <xf numFmtId="0" fontId="10" fillId="3" borderId="0" xfId="0" applyFont="1" applyFill="1"/>
    <xf numFmtId="0" fontId="7" fillId="0" borderId="1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4" fontId="9" fillId="3" borderId="0" xfId="0" applyNumberFormat="1" applyFont="1" applyFill="1" applyBorder="1" applyAlignment="1">
      <alignment horizontal="center" vertical="center"/>
    </xf>
    <xf numFmtId="10" fontId="9" fillId="0" borderId="0" xfId="1" applyNumberFormat="1" applyFont="1" applyFill="1" applyBorder="1" applyAlignment="1">
      <alignment horizontal="center" vertical="center"/>
    </xf>
    <xf numFmtId="4" fontId="18" fillId="3" borderId="1" xfId="2" applyNumberFormat="1" applyFont="1" applyFill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2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vertical="center"/>
    </xf>
    <xf numFmtId="0" fontId="7" fillId="3" borderId="0" xfId="0" applyFont="1" applyFill="1"/>
    <xf numFmtId="10" fontId="7" fillId="5" borderId="1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2" fontId="7" fillId="0" borderId="0" xfId="2" applyNumberFormat="1" applyFont="1" applyAlignment="1">
      <alignment horizontal="center" vertical="center"/>
    </xf>
    <xf numFmtId="10" fontId="7" fillId="0" borderId="0" xfId="1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2" applyNumberFormat="1" applyFont="1" applyBorder="1" applyAlignment="1">
      <alignment horizontal="center" vertical="center"/>
    </xf>
    <xf numFmtId="2" fontId="7" fillId="3" borderId="0" xfId="2" applyNumberFormat="1" applyFont="1" applyFill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7" fillId="3" borderId="1" xfId="2" applyNumberFormat="1" applyFont="1" applyFill="1" applyBorder="1" applyAlignment="1">
      <alignment horizontal="center" vertical="center"/>
    </xf>
    <xf numFmtId="10" fontId="7" fillId="3" borderId="1" xfId="1" applyNumberFormat="1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 vertical="center"/>
    </xf>
    <xf numFmtId="10" fontId="7" fillId="3" borderId="0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2" fontId="7" fillId="0" borderId="0" xfId="2" applyNumberFormat="1" applyFont="1" applyBorder="1" applyAlignment="1">
      <alignment horizontal="center" vertical="center"/>
    </xf>
    <xf numFmtId="10" fontId="7" fillId="0" borderId="0" xfId="1" applyNumberFormat="1" applyFont="1" applyBorder="1" applyAlignment="1">
      <alignment horizontal="center" vertical="center"/>
    </xf>
    <xf numFmtId="0" fontId="10" fillId="0" borderId="0" xfId="0" applyFont="1" applyBorder="1"/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7" fillId="3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4" fillId="0" borderId="0" xfId="0" applyFont="1" applyAlignment="1"/>
    <xf numFmtId="165" fontId="10" fillId="0" borderId="0" xfId="0" applyNumberFormat="1" applyFont="1" applyAlignment="1">
      <alignment horizontal="right" vertical="center"/>
    </xf>
    <xf numFmtId="165" fontId="8" fillId="0" borderId="0" xfId="0" applyNumberFormat="1" applyFont="1" applyBorder="1" applyAlignment="1">
      <alignment horizontal="center" vertical="center"/>
    </xf>
    <xf numFmtId="165" fontId="7" fillId="0" borderId="0" xfId="2" applyNumberFormat="1" applyFont="1" applyAlignment="1">
      <alignment horizontal="right" vertical="center"/>
    </xf>
    <xf numFmtId="165" fontId="7" fillId="0" borderId="1" xfId="2" applyNumberFormat="1" applyFont="1" applyBorder="1" applyAlignment="1">
      <alignment horizontal="center" vertical="center"/>
    </xf>
    <xf numFmtId="165" fontId="7" fillId="3" borderId="0" xfId="2" applyNumberFormat="1" applyFont="1" applyFill="1" applyAlignment="1">
      <alignment horizontal="right" vertical="center"/>
    </xf>
    <xf numFmtId="165" fontId="7" fillId="5" borderId="1" xfId="2" applyNumberFormat="1" applyFont="1" applyFill="1" applyBorder="1" applyAlignment="1">
      <alignment horizontal="right" vertical="center"/>
    </xf>
    <xf numFmtId="165" fontId="7" fillId="0" borderId="1" xfId="2" applyNumberFormat="1" applyFont="1" applyBorder="1" applyAlignment="1">
      <alignment horizontal="right" vertical="center"/>
    </xf>
    <xf numFmtId="165" fontId="7" fillId="0" borderId="0" xfId="2" applyNumberFormat="1" applyFont="1" applyBorder="1" applyAlignment="1">
      <alignment horizontal="right" vertical="center"/>
    </xf>
    <xf numFmtId="165" fontId="7" fillId="3" borderId="0" xfId="0" applyNumberFormat="1" applyFont="1" applyFill="1" applyBorder="1" applyAlignment="1">
      <alignment horizontal="right" vertical="center"/>
    </xf>
    <xf numFmtId="165" fontId="7" fillId="3" borderId="0" xfId="2" applyNumberFormat="1" applyFont="1" applyFill="1" applyBorder="1" applyAlignment="1">
      <alignment horizontal="right" vertical="center"/>
    </xf>
    <xf numFmtId="165" fontId="7" fillId="3" borderId="1" xfId="0" applyNumberFormat="1" applyFont="1" applyFill="1" applyBorder="1" applyAlignment="1">
      <alignment horizontal="right" vertical="center"/>
    </xf>
    <xf numFmtId="165" fontId="7" fillId="3" borderId="1" xfId="2" applyNumberFormat="1" applyFont="1" applyFill="1" applyBorder="1" applyAlignment="1">
      <alignment horizontal="right" vertical="center"/>
    </xf>
    <xf numFmtId="165" fontId="10" fillId="0" borderId="1" xfId="0" applyNumberFormat="1" applyFont="1" applyBorder="1" applyAlignment="1">
      <alignment horizontal="right" vertical="center"/>
    </xf>
    <xf numFmtId="165" fontId="10" fillId="0" borderId="0" xfId="2" applyNumberFormat="1" applyFont="1" applyBorder="1" applyAlignment="1">
      <alignment horizontal="right" vertical="center"/>
    </xf>
    <xf numFmtId="165" fontId="15" fillId="2" borderId="0" xfId="2" applyNumberFormat="1" applyFont="1" applyFill="1" applyBorder="1" applyAlignment="1">
      <alignment horizontal="right" vertical="center" wrapText="1"/>
    </xf>
    <xf numFmtId="165" fontId="10" fillId="0" borderId="0" xfId="2" applyNumberFormat="1" applyFont="1" applyAlignment="1">
      <alignment horizontal="right" vertic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vertical="center"/>
    </xf>
    <xf numFmtId="2" fontId="8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/>
    </xf>
    <xf numFmtId="4" fontId="1" fillId="3" borderId="1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" fontId="23" fillId="3" borderId="1" xfId="2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8" fillId="3" borderId="0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165" fontId="8" fillId="4" borderId="13" xfId="0" applyNumberFormat="1" applyFont="1" applyFill="1" applyBorder="1" applyAlignment="1">
      <alignment vertical="center"/>
    </xf>
    <xf numFmtId="10" fontId="8" fillId="4" borderId="14" xfId="1" applyNumberFormat="1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165" fontId="0" fillId="0" borderId="0" xfId="0" applyNumberFormat="1"/>
    <xf numFmtId="165" fontId="6" fillId="0" borderId="0" xfId="0" applyNumberFormat="1" applyFont="1" applyAlignment="1">
      <alignment horizontal="center"/>
    </xf>
    <xf numFmtId="165" fontId="9" fillId="0" borderId="0" xfId="0" applyNumberFormat="1" applyFont="1"/>
    <xf numFmtId="165" fontId="9" fillId="0" borderId="0" xfId="0" applyNumberFormat="1" applyFont="1" applyAlignment="1"/>
    <xf numFmtId="165" fontId="7" fillId="0" borderId="0" xfId="0" applyNumberFormat="1" applyFont="1" applyBorder="1" applyAlignment="1">
      <alignment horizontal="center"/>
    </xf>
    <xf numFmtId="165" fontId="1" fillId="0" borderId="0" xfId="1" applyNumberFormat="1"/>
    <xf numFmtId="165" fontId="10" fillId="0" borderId="1" xfId="1" applyNumberFormat="1" applyFont="1" applyBorder="1" applyAlignment="1">
      <alignment horizontal="center"/>
    </xf>
    <xf numFmtId="165" fontId="9" fillId="0" borderId="0" xfId="1" applyNumberFormat="1" applyFont="1" applyFill="1" applyAlignment="1">
      <alignment horizontal="center" vertical="center"/>
    </xf>
    <xf numFmtId="165" fontId="9" fillId="3" borderId="0" xfId="1" applyNumberFormat="1" applyFont="1" applyFill="1" applyBorder="1" applyAlignment="1">
      <alignment horizontal="center" vertical="center"/>
    </xf>
    <xf numFmtId="165" fontId="9" fillId="3" borderId="0" xfId="1" applyNumberFormat="1" applyFont="1" applyFill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10" fillId="0" borderId="0" xfId="1" applyNumberFormat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4" fontId="1" fillId="7" borderId="1" xfId="2" applyNumberFormat="1" applyFont="1" applyFill="1" applyBorder="1" applyAlignment="1">
      <alignment horizontal="center" vertical="center"/>
    </xf>
    <xf numFmtId="4" fontId="9" fillId="7" borderId="1" xfId="2" applyNumberFormat="1" applyFont="1" applyFill="1" applyBorder="1" applyAlignment="1">
      <alignment horizontal="center" vertical="center"/>
    </xf>
    <xf numFmtId="4" fontId="9" fillId="7" borderId="1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5" fontId="8" fillId="3" borderId="0" xfId="0" applyNumberFormat="1" applyFont="1" applyFill="1" applyBorder="1" applyAlignment="1">
      <alignment vertical="center"/>
    </xf>
    <xf numFmtId="10" fontId="8" fillId="3" borderId="0" xfId="1" applyNumberFormat="1" applyFont="1" applyFill="1" applyBorder="1" applyAlignment="1">
      <alignment vertical="center"/>
    </xf>
    <xf numFmtId="0" fontId="24" fillId="4" borderId="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165" fontId="8" fillId="3" borderId="0" xfId="2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2" fontId="10" fillId="0" borderId="0" xfId="0" applyNumberFormat="1" applyFont="1"/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22" fillId="3" borderId="1" xfId="0" applyFont="1" applyFill="1" applyBorder="1" applyAlignment="1">
      <alignment vertical="center" wrapText="1"/>
    </xf>
    <xf numFmtId="2" fontId="10" fillId="3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/>
    </xf>
    <xf numFmtId="10" fontId="7" fillId="3" borderId="9" xfId="1" applyNumberFormat="1" applyFont="1" applyFill="1" applyBorder="1" applyAlignment="1">
      <alignment horizontal="center" vertical="center"/>
    </xf>
    <xf numFmtId="10" fontId="7" fillId="3" borderId="5" xfId="1" applyNumberFormat="1" applyFont="1" applyFill="1" applyBorder="1" applyAlignment="1">
      <alignment horizontal="center" vertical="center"/>
    </xf>
    <xf numFmtId="165" fontId="8" fillId="4" borderId="10" xfId="0" applyNumberFormat="1" applyFont="1" applyFill="1" applyBorder="1" applyAlignment="1">
      <alignment vertical="center"/>
    </xf>
    <xf numFmtId="165" fontId="8" fillId="4" borderId="10" xfId="2" applyNumberFormat="1" applyFont="1" applyFill="1" applyBorder="1" applyAlignment="1">
      <alignment horizontal="right" vertical="center"/>
    </xf>
    <xf numFmtId="10" fontId="7" fillId="3" borderId="3" xfId="1" applyNumberFormat="1" applyFont="1" applyFill="1" applyBorder="1" applyAlignment="1">
      <alignment horizontal="center" vertical="center"/>
    </xf>
    <xf numFmtId="165" fontId="7" fillId="0" borderId="4" xfId="2" applyNumberFormat="1" applyFont="1" applyBorder="1" applyAlignment="1">
      <alignment horizontal="right" vertical="center"/>
    </xf>
    <xf numFmtId="10" fontId="7" fillId="5" borderId="5" xfId="1" applyNumberFormat="1" applyFont="1" applyFill="1" applyBorder="1" applyAlignment="1">
      <alignment horizontal="center" vertical="center"/>
    </xf>
    <xf numFmtId="10" fontId="7" fillId="3" borderId="15" xfId="1" applyNumberFormat="1" applyFont="1" applyFill="1" applyBorder="1" applyAlignment="1">
      <alignment horizontal="center" vertical="center"/>
    </xf>
    <xf numFmtId="10" fontId="7" fillId="5" borderId="15" xfId="1" applyNumberFormat="1" applyFont="1" applyFill="1" applyBorder="1" applyAlignment="1">
      <alignment horizontal="center" vertical="center"/>
    </xf>
    <xf numFmtId="10" fontId="7" fillId="3" borderId="6" xfId="1" applyNumberFormat="1" applyFont="1" applyFill="1" applyBorder="1" applyAlignment="1">
      <alignment horizontal="center" vertical="center"/>
    </xf>
    <xf numFmtId="10" fontId="7" fillId="3" borderId="16" xfId="1" applyNumberFormat="1" applyFont="1" applyFill="1" applyBorder="1" applyAlignment="1">
      <alignment horizontal="center" vertical="center"/>
    </xf>
    <xf numFmtId="10" fontId="8" fillId="4" borderId="8" xfId="1" applyNumberFormat="1" applyFont="1" applyFill="1" applyBorder="1" applyAlignment="1">
      <alignment horizontal="center" vertical="center"/>
    </xf>
    <xf numFmtId="10" fontId="8" fillId="4" borderId="8" xfId="1" applyNumberFormat="1" applyFont="1" applyFill="1" applyBorder="1" applyAlignment="1">
      <alignment vertical="center"/>
    </xf>
    <xf numFmtId="10" fontId="10" fillId="3" borderId="0" xfId="1" applyNumberFormat="1" applyFont="1" applyFill="1" applyBorder="1" applyAlignment="1">
      <alignment horizontal="center" vertical="center"/>
    </xf>
    <xf numFmtId="165" fontId="8" fillId="6" borderId="13" xfId="2" applyNumberFormat="1" applyFont="1" applyFill="1" applyBorder="1" applyAlignment="1">
      <alignment horizontal="right" vertical="center"/>
    </xf>
    <xf numFmtId="10" fontId="8" fillId="6" borderId="14" xfId="1" applyNumberFormat="1" applyFont="1" applyFill="1" applyBorder="1" applyAlignment="1">
      <alignment horizontal="center" vertical="center"/>
    </xf>
    <xf numFmtId="165" fontId="8" fillId="0" borderId="8" xfId="0" applyNumberFormat="1" applyFont="1" applyBorder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0" fontId="2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0" fontId="9" fillId="0" borderId="1" xfId="1" applyNumberFormat="1" applyFont="1" applyFill="1" applyBorder="1" applyAlignment="1">
      <alignment horizontal="center" vertical="center"/>
    </xf>
    <xf numFmtId="165" fontId="1" fillId="3" borderId="5" xfId="1" applyNumberFormat="1" applyFont="1" applyFill="1" applyBorder="1" applyAlignment="1">
      <alignment horizontal="center" vertical="center"/>
    </xf>
    <xf numFmtId="165" fontId="1" fillId="3" borderId="3" xfId="1" applyNumberFormat="1" applyFont="1" applyFill="1" applyBorder="1" applyAlignment="1">
      <alignment horizontal="center" vertical="center"/>
    </xf>
    <xf numFmtId="165" fontId="9" fillId="3" borderId="5" xfId="1" applyNumberFormat="1" applyFont="1" applyFill="1" applyBorder="1" applyAlignment="1">
      <alignment horizontal="center" vertical="center"/>
    </xf>
    <xf numFmtId="165" fontId="9" fillId="3" borderId="3" xfId="1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165" fontId="9" fillId="0" borderId="5" xfId="1" applyNumberFormat="1" applyFont="1" applyFill="1" applyBorder="1" applyAlignment="1">
      <alignment horizontal="center" vertical="center"/>
    </xf>
    <xf numFmtId="165" fontId="9" fillId="0" borderId="3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9" fontId="10" fillId="0" borderId="5" xfId="1" applyFont="1" applyBorder="1" applyAlignment="1">
      <alignment horizontal="center" vertical="center"/>
    </xf>
    <xf numFmtId="9" fontId="10" fillId="0" borderId="3" xfId="1" applyFont="1" applyBorder="1" applyAlignment="1">
      <alignment horizontal="center" vertical="center"/>
    </xf>
    <xf numFmtId="164" fontId="10" fillId="0" borderId="7" xfId="2" applyFont="1" applyBorder="1" applyAlignment="1">
      <alignment horizontal="right" vertical="center"/>
    </xf>
    <xf numFmtId="165" fontId="10" fillId="0" borderId="5" xfId="1" applyNumberFormat="1" applyFont="1" applyBorder="1" applyAlignment="1">
      <alignment horizontal="center" vertical="center"/>
    </xf>
    <xf numFmtId="165" fontId="10" fillId="0" borderId="3" xfId="1" applyNumberFormat="1" applyFont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4" fontId="23" fillId="3" borderId="4" xfId="0" applyNumberFormat="1" applyFont="1" applyFill="1" applyBorder="1" applyAlignment="1">
      <alignment horizontal="center" vertical="center"/>
    </xf>
    <xf numFmtId="4" fontId="23" fillId="3" borderId="6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10" fontId="9" fillId="0" borderId="4" xfId="1" applyNumberFormat="1" applyFont="1" applyBorder="1" applyAlignment="1">
      <alignment horizontal="center" vertical="center"/>
    </xf>
    <xf numFmtId="10" fontId="9" fillId="0" borderId="6" xfId="1" applyNumberFormat="1" applyFont="1" applyBorder="1" applyAlignment="1">
      <alignment horizontal="center" vertical="center"/>
    </xf>
    <xf numFmtId="10" fontId="9" fillId="0" borderId="2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7" fillId="5" borderId="5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10" fontId="9" fillId="0" borderId="1" xfId="1" applyNumberFormat="1" applyFont="1" applyBorder="1" applyAlignment="1">
      <alignment horizontal="center" vertical="center"/>
    </xf>
  </cellXfs>
  <cellStyles count="7">
    <cellStyle name="Komma" xfId="2" builtinId="3"/>
    <cellStyle name="Normal 2 2" xfId="6"/>
    <cellStyle name="Prozent" xfId="1" builtinId="5"/>
    <cellStyle name="Standard" xfId="0" builtinId="0"/>
    <cellStyle name="Vírgula 2" xfId="3"/>
    <cellStyle name="Vírgula 2 2" xfId="5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379638</xdr:colOff>
      <xdr:row>2</xdr:row>
      <xdr:rowOff>24051</xdr:rowOff>
    </xdr:from>
    <xdr:to>
      <xdr:col>1</xdr:col>
      <xdr:colOff>984249</xdr:colOff>
      <xdr:row>11</xdr:row>
      <xdr:rowOff>39596</xdr:rowOff>
    </xdr:to>
    <xdr:pic>
      <xdr:nvPicPr>
        <xdr:cNvPr id="2" name="Picture 1" descr="brasaob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638" y="405051"/>
          <a:ext cx="1774825" cy="1988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105130</xdr:colOff>
      <xdr:row>2</xdr:row>
      <xdr:rowOff>58510</xdr:rowOff>
    </xdr:from>
    <xdr:to>
      <xdr:col>8</xdr:col>
      <xdr:colOff>187431</xdr:colOff>
      <xdr:row>11</xdr:row>
      <xdr:rowOff>136072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8630" y="439510"/>
          <a:ext cx="1660730" cy="2050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37659</xdr:rowOff>
    </xdr:from>
    <xdr:to>
      <xdr:col>1</xdr:col>
      <xdr:colOff>911931</xdr:colOff>
      <xdr:row>10</xdr:row>
      <xdr:rowOff>54429</xdr:rowOff>
    </xdr:to>
    <xdr:pic>
      <xdr:nvPicPr>
        <xdr:cNvPr id="2" name="Picture 1" descr="brasaob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8659"/>
          <a:ext cx="1605895" cy="1799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8331034</xdr:colOff>
      <xdr:row>2</xdr:row>
      <xdr:rowOff>31297</xdr:rowOff>
    </xdr:from>
    <xdr:to>
      <xdr:col>3</xdr:col>
      <xdr:colOff>650072</xdr:colOff>
      <xdr:row>10</xdr:row>
      <xdr:rowOff>122464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4998" y="412297"/>
          <a:ext cx="1517467" cy="1873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219075</xdr:rowOff>
    </xdr:from>
    <xdr:to>
      <xdr:col>1</xdr:col>
      <xdr:colOff>771525</xdr:colOff>
      <xdr:row>4</xdr:row>
      <xdr:rowOff>193508</xdr:rowOff>
    </xdr:to>
    <xdr:pic>
      <xdr:nvPicPr>
        <xdr:cNvPr id="5513" name="Picture 1" descr="brasaob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9075"/>
          <a:ext cx="990600" cy="1107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276226</xdr:colOff>
      <xdr:row>0</xdr:row>
      <xdr:rowOff>219075</xdr:rowOff>
    </xdr:from>
    <xdr:to>
      <xdr:col>34</xdr:col>
      <xdr:colOff>1252818</xdr:colOff>
      <xdr:row>5</xdr:row>
      <xdr:rowOff>46101</xdr:rowOff>
    </xdr:to>
    <xdr:pic>
      <xdr:nvPicPr>
        <xdr:cNvPr id="5514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219075"/>
          <a:ext cx="971550" cy="1217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393"/>
  <sheetViews>
    <sheetView topLeftCell="A360" zoomScale="85" zoomScaleNormal="85" workbookViewId="0">
      <selection activeCell="H24" sqref="H24"/>
    </sheetView>
  </sheetViews>
  <sheetFormatPr baseColWidth="10" defaultColWidth="9.1328125" defaultRowHeight="15" x14ac:dyDescent="0.4"/>
  <cols>
    <col min="1" max="1" width="17.59765625" style="44" bestFit="1" customWidth="1"/>
    <col min="2" max="2" width="22.265625" style="44" bestFit="1" customWidth="1"/>
    <col min="3" max="3" width="10.3984375" style="44" bestFit="1" customWidth="1"/>
    <col min="4" max="4" width="103.73046875" style="31" customWidth="1"/>
    <col min="5" max="5" width="9.1328125" style="44" bestFit="1" customWidth="1"/>
    <col min="6" max="6" width="11.265625" style="25" bestFit="1" customWidth="1"/>
    <col min="7" max="7" width="17.1328125" style="81" bestFit="1" customWidth="1"/>
    <col min="8" max="8" width="23.59765625" style="81" bestFit="1" customWidth="1"/>
    <col min="9" max="9" width="11.265625" style="28" bestFit="1" customWidth="1"/>
    <col min="10" max="16384" width="9.1328125" style="19"/>
  </cols>
  <sheetData>
    <row r="4" spans="1:9" ht="30" x14ac:dyDescent="0.4">
      <c r="A4" s="184" t="s">
        <v>5</v>
      </c>
      <c r="B4" s="184"/>
      <c r="C4" s="184"/>
      <c r="D4" s="184"/>
      <c r="E4" s="184"/>
      <c r="F4" s="184"/>
      <c r="G4" s="184"/>
      <c r="H4" s="184"/>
      <c r="I4" s="184"/>
    </row>
    <row r="5" spans="1:9" ht="20.65" x14ac:dyDescent="0.4">
      <c r="A5" s="185" t="s">
        <v>6</v>
      </c>
      <c r="B5" s="185"/>
      <c r="C5" s="185"/>
      <c r="D5" s="185"/>
      <c r="E5" s="185"/>
      <c r="F5" s="185"/>
      <c r="G5" s="185"/>
      <c r="H5" s="185"/>
      <c r="I5" s="185"/>
    </row>
    <row r="13" spans="1:9" ht="17.649999999999999" x14ac:dyDescent="0.4">
      <c r="A13" s="186" t="s">
        <v>63</v>
      </c>
      <c r="B13" s="186"/>
      <c r="C13" s="186"/>
      <c r="D13" s="186"/>
      <c r="E13" s="186"/>
      <c r="F13" s="186"/>
      <c r="G13" s="186"/>
      <c r="H13" s="186"/>
      <c r="I13" s="186"/>
    </row>
    <row r="15" spans="1:9" x14ac:dyDescent="0.4">
      <c r="A15" s="187" t="s">
        <v>62</v>
      </c>
      <c r="B15" s="187"/>
      <c r="C15" s="187"/>
      <c r="D15" s="187"/>
      <c r="E15" s="187"/>
      <c r="F15" s="187"/>
      <c r="G15" s="187"/>
      <c r="H15" s="187"/>
      <c r="I15" s="187"/>
    </row>
    <row r="17" spans="1:9" ht="18" x14ac:dyDescent="0.4">
      <c r="A17" s="187" t="s">
        <v>367</v>
      </c>
      <c r="B17" s="187"/>
      <c r="C17" s="187"/>
      <c r="D17" s="187"/>
      <c r="E17" s="187"/>
      <c r="F17" s="187"/>
      <c r="G17" s="187"/>
      <c r="H17" s="187"/>
      <c r="I17" s="187"/>
    </row>
    <row r="18" spans="1:9" x14ac:dyDescent="0.4">
      <c r="A18" s="183" t="s">
        <v>38</v>
      </c>
      <c r="B18" s="183"/>
      <c r="C18" s="183"/>
      <c r="D18" s="183"/>
      <c r="I18" s="32"/>
    </row>
    <row r="19" spans="1:9" ht="15.4" thickBot="1" x14ac:dyDescent="0.45"/>
    <row r="20" spans="1:9" ht="15.4" thickBot="1" x14ac:dyDescent="0.45">
      <c r="A20" s="180" t="s">
        <v>7</v>
      </c>
      <c r="B20" s="181"/>
      <c r="C20" s="181"/>
      <c r="D20" s="181"/>
      <c r="E20" s="181"/>
      <c r="F20" s="181"/>
      <c r="G20" s="181"/>
      <c r="H20" s="181"/>
      <c r="I20" s="182"/>
    </row>
    <row r="21" spans="1:9" x14ac:dyDescent="0.4">
      <c r="A21" s="78"/>
      <c r="B21" s="78"/>
      <c r="C21" s="78"/>
      <c r="D21" s="79"/>
      <c r="E21" s="78"/>
      <c r="F21" s="99"/>
      <c r="G21" s="82"/>
      <c r="H21" s="82"/>
      <c r="I21" s="78"/>
    </row>
    <row r="22" spans="1:9" x14ac:dyDescent="0.4">
      <c r="A22" s="35" t="s">
        <v>13</v>
      </c>
      <c r="B22" s="35" t="s">
        <v>14</v>
      </c>
      <c r="C22" s="35" t="s">
        <v>8</v>
      </c>
      <c r="D22" s="62" t="s">
        <v>2</v>
      </c>
      <c r="E22" s="35" t="s">
        <v>31</v>
      </c>
      <c r="F22" s="63" t="s">
        <v>0</v>
      </c>
      <c r="G22" s="84" t="s">
        <v>36</v>
      </c>
      <c r="H22" s="84" t="s">
        <v>3</v>
      </c>
      <c r="I22" s="43" t="s">
        <v>37</v>
      </c>
    </row>
    <row r="23" spans="1:9" ht="15.4" thickBot="1" x14ac:dyDescent="0.45">
      <c r="A23" s="78"/>
      <c r="B23" s="78"/>
      <c r="C23" s="78"/>
      <c r="D23" s="79"/>
      <c r="E23" s="78"/>
      <c r="F23" s="99"/>
      <c r="G23" s="82"/>
      <c r="H23" s="82"/>
      <c r="I23" s="78"/>
    </row>
    <row r="24" spans="1:9" ht="15.4" thickBot="1" x14ac:dyDescent="0.45">
      <c r="B24" s="111"/>
      <c r="C24" s="108">
        <v>1</v>
      </c>
      <c r="D24" s="108" t="s">
        <v>86</v>
      </c>
      <c r="E24" s="107"/>
      <c r="F24" s="107"/>
      <c r="G24" s="107"/>
      <c r="H24" s="109">
        <f>ROUND(SUM(H26),2)</f>
        <v>8590.4</v>
      </c>
      <c r="I24" s="110">
        <f>H24/H380</f>
        <v>1.2072310531800849E-2</v>
      </c>
    </row>
    <row r="25" spans="1:9" x14ac:dyDescent="0.4">
      <c r="B25" s="111"/>
      <c r="C25" s="131"/>
      <c r="D25" s="23"/>
      <c r="E25" s="107"/>
      <c r="F25" s="107"/>
      <c r="G25" s="107"/>
      <c r="H25" s="140"/>
      <c r="I25" s="141"/>
    </row>
    <row r="26" spans="1:9" x14ac:dyDescent="0.4">
      <c r="A26" s="58"/>
      <c r="B26" s="58"/>
      <c r="C26" s="134" t="s">
        <v>90</v>
      </c>
      <c r="D26" s="56" t="s">
        <v>39</v>
      </c>
      <c r="E26" s="58"/>
      <c r="F26" s="64"/>
      <c r="G26" s="85"/>
      <c r="H26" s="86">
        <f>SUM(H28:H29)</f>
        <v>8590.4</v>
      </c>
      <c r="I26" s="49">
        <f>H26/H380</f>
        <v>1.2072310531800849E-2</v>
      </c>
    </row>
    <row r="27" spans="1:9" x14ac:dyDescent="0.4">
      <c r="A27" s="58"/>
      <c r="B27" s="58"/>
      <c r="C27" s="58"/>
      <c r="D27" s="59"/>
      <c r="E27" s="58"/>
      <c r="F27" s="60"/>
      <c r="G27" s="83"/>
      <c r="H27" s="83"/>
      <c r="I27" s="61"/>
    </row>
    <row r="28" spans="1:9" x14ac:dyDescent="0.4">
      <c r="A28" s="51" t="s">
        <v>19</v>
      </c>
      <c r="B28" s="35" t="s">
        <v>45</v>
      </c>
      <c r="C28" s="35" t="s">
        <v>89</v>
      </c>
      <c r="D28" s="75" t="s">
        <v>46</v>
      </c>
      <c r="E28" s="35" t="s">
        <v>44</v>
      </c>
      <c r="F28" s="63">
        <f>'MEMÓRIA DE CÁLCULO'!D28</f>
        <v>8</v>
      </c>
      <c r="G28" s="87">
        <v>533.02</v>
      </c>
      <c r="H28" s="87">
        <f>F28*G28</f>
        <v>4264.16</v>
      </c>
      <c r="I28" s="43">
        <f>H28/H380</f>
        <v>5.9925339538652346E-3</v>
      </c>
    </row>
    <row r="29" spans="1:9" x14ac:dyDescent="0.4">
      <c r="A29" s="51" t="s">
        <v>19</v>
      </c>
      <c r="B29" s="51" t="s">
        <v>42</v>
      </c>
      <c r="C29" s="35" t="s">
        <v>91</v>
      </c>
      <c r="D29" s="52" t="s">
        <v>43</v>
      </c>
      <c r="E29" s="51" t="s">
        <v>44</v>
      </c>
      <c r="F29" s="66">
        <f>'MEMÓRIA DE CÁLCULO'!D31</f>
        <v>8</v>
      </c>
      <c r="G29" s="92">
        <v>540.78</v>
      </c>
      <c r="H29" s="87">
        <f>F29*G29</f>
        <v>4326.24</v>
      </c>
      <c r="I29" s="67">
        <f>H29/H380</f>
        <v>6.0797765779356146E-3</v>
      </c>
    </row>
    <row r="30" spans="1:9" ht="15.4" thickBot="1" x14ac:dyDescent="0.45">
      <c r="A30" s="78"/>
      <c r="B30" s="78"/>
      <c r="C30" s="78"/>
      <c r="D30" s="79"/>
      <c r="E30" s="78"/>
      <c r="F30" s="99"/>
      <c r="G30" s="82"/>
      <c r="H30" s="82"/>
      <c r="I30" s="78"/>
    </row>
    <row r="31" spans="1:9" ht="15.4" thickBot="1" x14ac:dyDescent="0.45">
      <c r="B31" s="111"/>
      <c r="C31" s="142">
        <v>2</v>
      </c>
      <c r="D31" s="108" t="s">
        <v>85</v>
      </c>
      <c r="E31" s="107"/>
      <c r="F31" s="107"/>
      <c r="G31" s="107"/>
      <c r="H31" s="109">
        <f>ROUND(SUM(H33,H37,H41,H45,H53,H58,H64,H70),2)</f>
        <v>62873.48</v>
      </c>
      <c r="I31" s="110">
        <f>H31/H380</f>
        <v>8.8357721965795555E-2</v>
      </c>
    </row>
    <row r="32" spans="1:9" x14ac:dyDescent="0.4">
      <c r="A32" s="58"/>
      <c r="B32" s="58"/>
      <c r="C32" s="58"/>
      <c r="D32" s="59"/>
      <c r="E32" s="58"/>
      <c r="F32" s="60"/>
      <c r="G32" s="83"/>
      <c r="H32" s="83"/>
      <c r="I32" s="61"/>
    </row>
    <row r="33" spans="1:9" x14ac:dyDescent="0.4">
      <c r="A33" s="58"/>
      <c r="B33" s="58"/>
      <c r="C33" s="50" t="s">
        <v>87</v>
      </c>
      <c r="D33" s="56" t="s">
        <v>39</v>
      </c>
      <c r="E33" s="58"/>
      <c r="F33" s="64"/>
      <c r="G33" s="85"/>
      <c r="H33" s="86">
        <f>SUM(H35)</f>
        <v>4822.2054000000007</v>
      </c>
      <c r="I33" s="49">
        <f>H33/H380</f>
        <v>6.7767695377312972E-3</v>
      </c>
    </row>
    <row r="34" spans="1:9" x14ac:dyDescent="0.4">
      <c r="A34" s="58"/>
      <c r="B34" s="58"/>
      <c r="C34" s="58"/>
      <c r="D34" s="59"/>
      <c r="E34" s="58"/>
      <c r="F34" s="60"/>
      <c r="G34" s="83"/>
      <c r="H34" s="83"/>
      <c r="I34" s="61"/>
    </row>
    <row r="35" spans="1:9" x14ac:dyDescent="0.4">
      <c r="A35" s="35" t="s">
        <v>366</v>
      </c>
      <c r="B35" s="35" t="s">
        <v>96</v>
      </c>
      <c r="C35" s="35" t="s">
        <v>88</v>
      </c>
      <c r="D35" s="75" t="s">
        <v>97</v>
      </c>
      <c r="E35" s="35" t="s">
        <v>18</v>
      </c>
      <c r="F35" s="63">
        <f>'MEMÓRIA DE CÁLCULO'!D38</f>
        <v>135.99</v>
      </c>
      <c r="G35" s="87">
        <v>35.46</v>
      </c>
      <c r="H35" s="87">
        <f>F35*G35</f>
        <v>4822.2054000000007</v>
      </c>
      <c r="I35" s="43">
        <f>H35/H380</f>
        <v>6.7767695377312972E-3</v>
      </c>
    </row>
    <row r="36" spans="1:9" x14ac:dyDescent="0.4">
      <c r="A36" s="58"/>
      <c r="B36" s="58"/>
      <c r="C36" s="58"/>
      <c r="D36" s="59"/>
      <c r="E36" s="58"/>
      <c r="F36" s="60"/>
      <c r="G36" s="83"/>
      <c r="H36" s="83"/>
      <c r="I36" s="61"/>
    </row>
    <row r="37" spans="1:9" x14ac:dyDescent="0.4">
      <c r="A37" s="58"/>
      <c r="B37" s="58"/>
      <c r="C37" s="50" t="s">
        <v>93</v>
      </c>
      <c r="D37" s="56" t="s">
        <v>52</v>
      </c>
      <c r="E37" s="58"/>
      <c r="F37" s="64"/>
      <c r="G37" s="85"/>
      <c r="H37" s="86">
        <f>SUM(H39)</f>
        <v>154.70000000000002</v>
      </c>
      <c r="I37" s="49">
        <f>H37/H380</f>
        <v>2.174038972887865E-4</v>
      </c>
    </row>
    <row r="38" spans="1:9" x14ac:dyDescent="0.4">
      <c r="A38" s="58"/>
      <c r="B38" s="58"/>
      <c r="C38" s="58"/>
      <c r="D38" s="59"/>
      <c r="E38" s="58"/>
      <c r="F38" s="60"/>
      <c r="G38" s="83"/>
      <c r="H38" s="83"/>
      <c r="I38" s="61"/>
    </row>
    <row r="39" spans="1:9" x14ac:dyDescent="0.4">
      <c r="A39" s="51" t="s">
        <v>19</v>
      </c>
      <c r="B39" s="35" t="s">
        <v>40</v>
      </c>
      <c r="C39" s="35" t="s">
        <v>92</v>
      </c>
      <c r="D39" s="65" t="s">
        <v>41</v>
      </c>
      <c r="E39" s="35" t="s">
        <v>26</v>
      </c>
      <c r="F39" s="63">
        <f>'MEMÓRIA DE CÁLCULO'!D43</f>
        <v>170</v>
      </c>
      <c r="G39" s="87">
        <v>0.91</v>
      </c>
      <c r="H39" s="87">
        <f>F39*G39</f>
        <v>154.70000000000002</v>
      </c>
      <c r="I39" s="43">
        <f>H39/H380</f>
        <v>2.174038972887865E-4</v>
      </c>
    </row>
    <row r="40" spans="1:9" s="74" customFormat="1" x14ac:dyDescent="0.4">
      <c r="A40" s="71"/>
      <c r="B40" s="71"/>
      <c r="C40" s="71"/>
      <c r="D40" s="70"/>
      <c r="E40" s="71"/>
      <c r="F40" s="72"/>
      <c r="G40" s="88"/>
      <c r="H40" s="88"/>
      <c r="I40" s="73"/>
    </row>
    <row r="41" spans="1:9" x14ac:dyDescent="0.4">
      <c r="A41" s="58"/>
      <c r="B41" s="58"/>
      <c r="C41" s="50" t="s">
        <v>94</v>
      </c>
      <c r="D41" s="56" t="s">
        <v>64</v>
      </c>
      <c r="E41" s="58"/>
      <c r="F41" s="64"/>
      <c r="G41" s="85"/>
      <c r="H41" s="86">
        <f>SUM(H43)</f>
        <v>2706.3999999999996</v>
      </c>
      <c r="I41" s="49">
        <f>H41/H380</f>
        <v>3.803373675645583E-3</v>
      </c>
    </row>
    <row r="42" spans="1:9" s="74" customFormat="1" x14ac:dyDescent="0.4">
      <c r="A42" s="71"/>
      <c r="B42" s="71"/>
      <c r="C42" s="71"/>
      <c r="D42" s="70"/>
      <c r="E42" s="71"/>
      <c r="F42" s="72"/>
      <c r="G42" s="88"/>
      <c r="H42" s="88"/>
      <c r="I42" s="73"/>
    </row>
    <row r="43" spans="1:9" s="74" customFormat="1" ht="30" x14ac:dyDescent="0.4">
      <c r="A43" s="51" t="s">
        <v>19</v>
      </c>
      <c r="B43" s="35" t="s">
        <v>77</v>
      </c>
      <c r="C43" s="35" t="s">
        <v>95</v>
      </c>
      <c r="D43" s="65" t="s">
        <v>78</v>
      </c>
      <c r="E43" s="35" t="s">
        <v>18</v>
      </c>
      <c r="F43" s="63">
        <f>'MEMÓRIA DE CÁLCULO'!D48</f>
        <v>136</v>
      </c>
      <c r="G43" s="87">
        <v>19.899999999999999</v>
      </c>
      <c r="H43" s="87">
        <f>F43*G43</f>
        <v>2706.3999999999996</v>
      </c>
      <c r="I43" s="43">
        <f>H43/H380</f>
        <v>3.803373675645583E-3</v>
      </c>
    </row>
    <row r="44" spans="1:9" x14ac:dyDescent="0.4">
      <c r="A44" s="71"/>
      <c r="B44" s="71"/>
      <c r="C44" s="71"/>
      <c r="D44" s="70"/>
      <c r="E44" s="71"/>
      <c r="F44" s="72"/>
      <c r="G44" s="88"/>
      <c r="H44" s="88"/>
      <c r="I44" s="73"/>
    </row>
    <row r="45" spans="1:9" x14ac:dyDescent="0.4">
      <c r="A45" s="58"/>
      <c r="B45" s="58"/>
      <c r="C45" s="50" t="s">
        <v>155</v>
      </c>
      <c r="D45" s="56" t="s">
        <v>27</v>
      </c>
      <c r="E45" s="58"/>
      <c r="F45" s="64"/>
      <c r="G45" s="85"/>
      <c r="H45" s="86">
        <f>SUM(H47:H51)</f>
        <v>14794.267999999998</v>
      </c>
      <c r="I45" s="49">
        <f>H45/H380</f>
        <v>2.0790766132739367E-2</v>
      </c>
    </row>
    <row r="46" spans="1:9" s="74" customFormat="1" x14ac:dyDescent="0.4">
      <c r="A46" s="71"/>
      <c r="B46" s="71"/>
      <c r="C46" s="71"/>
      <c r="D46" s="70"/>
      <c r="E46" s="71"/>
      <c r="F46" s="72"/>
      <c r="G46" s="88"/>
      <c r="H46" s="88"/>
      <c r="I46" s="73"/>
    </row>
    <row r="47" spans="1:9" x14ac:dyDescent="0.4">
      <c r="A47" s="51" t="s">
        <v>19</v>
      </c>
      <c r="B47" s="35" t="s">
        <v>28</v>
      </c>
      <c r="C47" s="35" t="s">
        <v>237</v>
      </c>
      <c r="D47" s="65" t="s">
        <v>55</v>
      </c>
      <c r="E47" s="35" t="s">
        <v>20</v>
      </c>
      <c r="F47" s="63">
        <f>'MEMÓRIA DE CÁLCULO'!D53</f>
        <v>48</v>
      </c>
      <c r="G47" s="87">
        <v>41.97</v>
      </c>
      <c r="H47" s="87">
        <f>F47*G47</f>
        <v>2014.56</v>
      </c>
      <c r="I47" s="43">
        <f>H47/H$380</f>
        <v>2.8311130919334046E-3</v>
      </c>
    </row>
    <row r="48" spans="1:9" x14ac:dyDescent="0.4">
      <c r="A48" s="51" t="s">
        <v>19</v>
      </c>
      <c r="B48" s="35" t="s">
        <v>56</v>
      </c>
      <c r="C48" s="35" t="s">
        <v>238</v>
      </c>
      <c r="D48" s="65" t="s">
        <v>57</v>
      </c>
      <c r="E48" s="35" t="s">
        <v>20</v>
      </c>
      <c r="F48" s="63">
        <f>'MEMÓRIA DE CÁLCULO'!D57</f>
        <v>156</v>
      </c>
      <c r="G48" s="87">
        <v>6.65</v>
      </c>
      <c r="H48" s="87">
        <f t="shared" ref="H48:H51" si="0">F48*G48</f>
        <v>1037.4000000000001</v>
      </c>
      <c r="I48" s="43">
        <f t="shared" ref="I48:I51" si="1">H48/H$380</f>
        <v>1.4578849582895096E-3</v>
      </c>
    </row>
    <row r="49" spans="1:10" x14ac:dyDescent="0.4">
      <c r="A49" s="51" t="s">
        <v>19</v>
      </c>
      <c r="B49" s="35" t="s">
        <v>81</v>
      </c>
      <c r="C49" s="35" t="s">
        <v>239</v>
      </c>
      <c r="D49" s="65" t="s">
        <v>82</v>
      </c>
      <c r="E49" s="35" t="s">
        <v>20</v>
      </c>
      <c r="F49" s="63">
        <f>'MEMÓRIA DE CÁLCULO'!D61</f>
        <v>36</v>
      </c>
      <c r="G49" s="87">
        <v>265.87</v>
      </c>
      <c r="H49" s="87">
        <f t="shared" si="0"/>
        <v>9571.32</v>
      </c>
      <c r="I49" s="43">
        <f t="shared" si="1"/>
        <v>1.3450822690356223E-2</v>
      </c>
    </row>
    <row r="50" spans="1:10" x14ac:dyDescent="0.4">
      <c r="A50" s="51" t="s">
        <v>19</v>
      </c>
      <c r="B50" s="35" t="s">
        <v>58</v>
      </c>
      <c r="C50" s="35" t="s">
        <v>240</v>
      </c>
      <c r="D50" s="65" t="s">
        <v>59</v>
      </c>
      <c r="E50" s="35" t="s">
        <v>20</v>
      </c>
      <c r="F50" s="63">
        <f>'MEMÓRIA DE CÁLCULO'!D65</f>
        <v>235.6</v>
      </c>
      <c r="G50" s="87">
        <v>4.6100000000000003</v>
      </c>
      <c r="H50" s="87">
        <f t="shared" si="0"/>
        <v>1086.116</v>
      </c>
      <c r="I50" s="43">
        <f t="shared" si="1"/>
        <v>1.5263468087117493E-3</v>
      </c>
    </row>
    <row r="51" spans="1:10" x14ac:dyDescent="0.4">
      <c r="A51" s="51" t="s">
        <v>19</v>
      </c>
      <c r="B51" s="35" t="s">
        <v>83</v>
      </c>
      <c r="C51" s="35" t="s">
        <v>241</v>
      </c>
      <c r="D51" s="65" t="s">
        <v>84</v>
      </c>
      <c r="E51" s="35" t="s">
        <v>20</v>
      </c>
      <c r="F51" s="63">
        <f>'MEMÓRIA DE CÁLCULO'!D68</f>
        <v>6.8</v>
      </c>
      <c r="G51" s="87">
        <v>159.54</v>
      </c>
      <c r="H51" s="87">
        <f t="shared" si="0"/>
        <v>1084.8719999999998</v>
      </c>
      <c r="I51" s="43">
        <f t="shared" si="1"/>
        <v>1.5245985834484832E-3</v>
      </c>
    </row>
    <row r="52" spans="1:10" x14ac:dyDescent="0.4">
      <c r="A52" s="71"/>
      <c r="B52" s="71"/>
      <c r="C52" s="71"/>
      <c r="D52" s="70"/>
      <c r="E52" s="71"/>
      <c r="F52" s="72"/>
      <c r="G52" s="88"/>
      <c r="H52" s="88"/>
      <c r="I52" s="73"/>
    </row>
    <row r="53" spans="1:10" s="34" customFormat="1" x14ac:dyDescent="0.4">
      <c r="A53" s="36"/>
      <c r="B53" s="36"/>
      <c r="C53" s="50" t="s">
        <v>156</v>
      </c>
      <c r="D53" s="56" t="s">
        <v>65</v>
      </c>
      <c r="E53" s="36"/>
      <c r="F53" s="68"/>
      <c r="G53" s="89"/>
      <c r="H53" s="86">
        <f>SUM(H55:H56)</f>
        <v>9759.1</v>
      </c>
      <c r="I53" s="49">
        <f>H53/H380</f>
        <v>1.3714714764259834E-2</v>
      </c>
    </row>
    <row r="55" spans="1:10" s="34" customFormat="1" x14ac:dyDescent="0.4">
      <c r="A55" s="51" t="s">
        <v>19</v>
      </c>
      <c r="B55" s="51" t="s">
        <v>100</v>
      </c>
      <c r="C55" s="51" t="s">
        <v>242</v>
      </c>
      <c r="D55" s="52" t="s">
        <v>101</v>
      </c>
      <c r="E55" s="51" t="s">
        <v>26</v>
      </c>
      <c r="F55" s="57">
        <f>'MEMÓRIA DE CÁLCULO'!D73</f>
        <v>70</v>
      </c>
      <c r="G55" s="91">
        <v>27.92</v>
      </c>
      <c r="H55" s="92">
        <f>F55*G55</f>
        <v>1954.4</v>
      </c>
      <c r="I55" s="67">
        <f>H55/H$380</f>
        <v>2.746568693349737E-3</v>
      </c>
      <c r="J55" s="48"/>
    </row>
    <row r="56" spans="1:10" s="34" customFormat="1" x14ac:dyDescent="0.4">
      <c r="A56" s="51" t="s">
        <v>19</v>
      </c>
      <c r="B56" s="51" t="s">
        <v>102</v>
      </c>
      <c r="C56" s="51" t="s">
        <v>243</v>
      </c>
      <c r="D56" s="52" t="s">
        <v>103</v>
      </c>
      <c r="E56" s="51" t="s">
        <v>26</v>
      </c>
      <c r="F56" s="57">
        <f>'MEMÓRIA DE CÁLCULO'!D76</f>
        <v>170</v>
      </c>
      <c r="G56" s="91">
        <v>45.91</v>
      </c>
      <c r="H56" s="92">
        <f>F56*G56</f>
        <v>7804.7</v>
      </c>
      <c r="I56" s="67">
        <f>H56/H$380</f>
        <v>1.0968146070910095E-2</v>
      </c>
      <c r="J56" s="48"/>
    </row>
    <row r="57" spans="1:10" s="34" customFormat="1" x14ac:dyDescent="0.4">
      <c r="A57" s="36"/>
      <c r="B57" s="36"/>
      <c r="C57" s="36"/>
      <c r="D57" s="53"/>
      <c r="E57" s="36"/>
      <c r="F57" s="68"/>
      <c r="G57" s="89"/>
      <c r="H57" s="90"/>
      <c r="I57" s="69"/>
      <c r="J57" s="48"/>
    </row>
    <row r="58" spans="1:10" s="34" customFormat="1" x14ac:dyDescent="0.4">
      <c r="A58" s="36"/>
      <c r="B58" s="36"/>
      <c r="C58" s="133" t="s">
        <v>157</v>
      </c>
      <c r="D58" s="56" t="s">
        <v>66</v>
      </c>
      <c r="E58" s="36"/>
      <c r="F58" s="68"/>
      <c r="G58" s="89"/>
      <c r="H58" s="86">
        <f>SUM(H60:H62)</f>
        <v>16717.36</v>
      </c>
      <c r="I58" s="49">
        <f>H58/H380</f>
        <v>2.3493336886746399E-2</v>
      </c>
      <c r="J58" s="48"/>
    </row>
    <row r="59" spans="1:10" s="34" customFormat="1" x14ac:dyDescent="0.4">
      <c r="A59" s="36"/>
      <c r="B59" s="36"/>
      <c r="C59" s="36"/>
      <c r="D59" s="77"/>
      <c r="E59" s="36"/>
      <c r="F59" s="68"/>
      <c r="G59" s="89"/>
      <c r="H59" s="90"/>
      <c r="I59" s="69"/>
      <c r="J59" s="48"/>
    </row>
    <row r="60" spans="1:10" s="34" customFormat="1" x14ac:dyDescent="0.4">
      <c r="A60" s="51" t="s">
        <v>19</v>
      </c>
      <c r="B60" s="51" t="s">
        <v>382</v>
      </c>
      <c r="C60" s="51" t="s">
        <v>244</v>
      </c>
      <c r="D60" s="52" t="s">
        <v>383</v>
      </c>
      <c r="E60" s="51" t="s">
        <v>17</v>
      </c>
      <c r="F60" s="57">
        <f>'MEMÓRIA DE CÁLCULO'!D81</f>
        <v>8</v>
      </c>
      <c r="G60" s="91">
        <v>936.98</v>
      </c>
      <c r="H60" s="92">
        <f>F60*G60</f>
        <v>7495.84</v>
      </c>
      <c r="I60" s="67">
        <f>H60/H$380</f>
        <v>1.0534097152250661E-2</v>
      </c>
      <c r="J60" s="48"/>
    </row>
    <row r="61" spans="1:10" s="34" customFormat="1" x14ac:dyDescent="0.4">
      <c r="A61" s="51" t="s">
        <v>19</v>
      </c>
      <c r="B61" s="51" t="s">
        <v>380</v>
      </c>
      <c r="C61" s="51" t="s">
        <v>245</v>
      </c>
      <c r="D61" s="52" t="s">
        <v>381</v>
      </c>
      <c r="E61" s="51" t="s">
        <v>17</v>
      </c>
      <c r="F61" s="57">
        <f>'MEMÓRIA DE CÁLCULO'!D84</f>
        <v>8</v>
      </c>
      <c r="G61" s="91">
        <v>300.39</v>
      </c>
      <c r="H61" s="92">
        <f t="shared" ref="H61:H62" si="2">F61*G61</f>
        <v>2403.12</v>
      </c>
      <c r="I61" s="67">
        <f t="shared" ref="I61:I62" si="3">H61/H$380</f>
        <v>3.3771664748069074E-3</v>
      </c>
      <c r="J61" s="48"/>
    </row>
    <row r="62" spans="1:10" s="34" customFormat="1" ht="30" x14ac:dyDescent="0.4">
      <c r="A62" s="51" t="s">
        <v>366</v>
      </c>
      <c r="B62" s="51" t="s">
        <v>107</v>
      </c>
      <c r="C62" s="51" t="s">
        <v>246</v>
      </c>
      <c r="D62" s="52" t="s">
        <v>108</v>
      </c>
      <c r="E62" s="51" t="s">
        <v>17</v>
      </c>
      <c r="F62" s="57">
        <f>'MEMÓRIA DE CÁLCULO'!D87</f>
        <v>20</v>
      </c>
      <c r="G62" s="91">
        <v>340.92</v>
      </c>
      <c r="H62" s="92">
        <f t="shared" si="2"/>
        <v>6818.4000000000005</v>
      </c>
      <c r="I62" s="67">
        <f t="shared" si="3"/>
        <v>9.5820732596888294E-3</v>
      </c>
      <c r="J62" s="48"/>
    </row>
    <row r="63" spans="1:10" s="34" customFormat="1" x14ac:dyDescent="0.4">
      <c r="A63" s="36"/>
      <c r="B63" s="36"/>
      <c r="C63" s="36"/>
      <c r="D63" s="53"/>
      <c r="E63" s="36"/>
      <c r="F63" s="68"/>
      <c r="G63" s="89"/>
      <c r="H63" s="90"/>
      <c r="I63" s="69"/>
      <c r="J63" s="48"/>
    </row>
    <row r="64" spans="1:10" s="34" customFormat="1" x14ac:dyDescent="0.4">
      <c r="A64" s="36"/>
      <c r="B64" s="36"/>
      <c r="C64" s="133" t="s">
        <v>158</v>
      </c>
      <c r="D64" s="136" t="s">
        <v>67</v>
      </c>
      <c r="E64" s="36"/>
      <c r="F64" s="68"/>
      <c r="G64" s="89"/>
      <c r="H64" s="86">
        <f>SUM(H66:H68)</f>
        <v>11876.720000000001</v>
      </c>
      <c r="I64" s="49">
        <f>H64/H380</f>
        <v>1.6690660730495646E-2</v>
      </c>
      <c r="J64" s="48"/>
    </row>
    <row r="65" spans="1:10" s="34" customFormat="1" x14ac:dyDescent="0.4">
      <c r="A65" s="36"/>
      <c r="B65" s="36"/>
      <c r="C65" s="36"/>
      <c r="D65" s="53"/>
      <c r="E65" s="36"/>
      <c r="F65" s="68"/>
      <c r="G65" s="89"/>
      <c r="H65" s="90"/>
      <c r="I65" s="69"/>
      <c r="J65" s="48"/>
    </row>
    <row r="66" spans="1:10" s="34" customFormat="1" x14ac:dyDescent="0.4">
      <c r="A66" s="51" t="s">
        <v>19</v>
      </c>
      <c r="B66" s="51" t="s">
        <v>153</v>
      </c>
      <c r="C66" s="51" t="s">
        <v>247</v>
      </c>
      <c r="D66" s="52" t="s">
        <v>154</v>
      </c>
      <c r="E66" s="51" t="s">
        <v>20</v>
      </c>
      <c r="F66" s="57">
        <f>'MEMÓRIA DE CÁLCULO'!D92</f>
        <v>24</v>
      </c>
      <c r="G66" s="91">
        <v>321.18</v>
      </c>
      <c r="H66" s="92">
        <f>F66*G66</f>
        <v>7708.32</v>
      </c>
      <c r="I66" s="67">
        <f>H66/H$380</f>
        <v>1.083270077278021E-2</v>
      </c>
      <c r="J66" s="48"/>
    </row>
    <row r="67" spans="1:10" s="34" customFormat="1" x14ac:dyDescent="0.4">
      <c r="A67" s="51" t="s">
        <v>19</v>
      </c>
      <c r="B67" s="51" t="s">
        <v>151</v>
      </c>
      <c r="C67" s="51" t="s">
        <v>248</v>
      </c>
      <c r="D67" s="52" t="s">
        <v>152</v>
      </c>
      <c r="E67" s="51" t="s">
        <v>20</v>
      </c>
      <c r="F67" s="57">
        <f>'MEMÓRIA DE CÁLCULO'!D96</f>
        <v>24</v>
      </c>
      <c r="G67" s="91">
        <v>58.99</v>
      </c>
      <c r="H67" s="92">
        <f t="shared" ref="H67:H68" si="4">F67*G67</f>
        <v>1415.76</v>
      </c>
      <c r="I67" s="67">
        <f t="shared" ref="I67:I68" si="5">H67/H$380</f>
        <v>1.9896040182648504E-3</v>
      </c>
      <c r="J67" s="48"/>
    </row>
    <row r="68" spans="1:10" s="34" customFormat="1" x14ac:dyDescent="0.4">
      <c r="A68" s="51" t="s">
        <v>19</v>
      </c>
      <c r="B68" s="51" t="s">
        <v>149</v>
      </c>
      <c r="C68" s="51" t="s">
        <v>249</v>
      </c>
      <c r="D68" s="52" t="s">
        <v>150</v>
      </c>
      <c r="E68" s="51" t="s">
        <v>115</v>
      </c>
      <c r="F68" s="57">
        <f>'MEMÓRIA DE CÁLCULO'!D100</f>
        <v>374</v>
      </c>
      <c r="G68" s="91">
        <v>7.36</v>
      </c>
      <c r="H68" s="92">
        <f t="shared" si="4"/>
        <v>2752.6400000000003</v>
      </c>
      <c r="I68" s="67">
        <f t="shared" si="5"/>
        <v>3.8683559394505837E-3</v>
      </c>
      <c r="J68" s="48"/>
    </row>
    <row r="69" spans="1:10" s="34" customFormat="1" x14ac:dyDescent="0.4">
      <c r="A69" s="36"/>
      <c r="B69" s="36"/>
      <c r="C69" s="36"/>
      <c r="D69" s="53"/>
      <c r="E69" s="36"/>
      <c r="F69" s="68"/>
      <c r="G69" s="89"/>
      <c r="H69" s="90"/>
      <c r="I69" s="69"/>
      <c r="J69" s="48"/>
    </row>
    <row r="70" spans="1:10" s="34" customFormat="1" x14ac:dyDescent="0.4">
      <c r="A70" s="36"/>
      <c r="B70" s="36"/>
      <c r="C70" s="133" t="s">
        <v>159</v>
      </c>
      <c r="D70" s="135" t="s">
        <v>68</v>
      </c>
      <c r="E70" s="36"/>
      <c r="F70" s="68"/>
      <c r="G70" s="89"/>
      <c r="H70" s="86">
        <f>SUM(H72)</f>
        <v>2042.7248000000002</v>
      </c>
      <c r="I70" s="49">
        <f>H70/H380</f>
        <v>2.870693811302243E-3</v>
      </c>
      <c r="J70" s="48"/>
    </row>
    <row r="71" spans="1:10" s="34" customFormat="1" x14ac:dyDescent="0.4">
      <c r="A71" s="36"/>
      <c r="B71" s="36"/>
      <c r="C71" s="36"/>
      <c r="D71" s="130"/>
      <c r="E71" s="36"/>
      <c r="F71" s="68"/>
      <c r="G71" s="89"/>
      <c r="H71" s="90"/>
      <c r="I71" s="69"/>
      <c r="J71" s="48"/>
    </row>
    <row r="72" spans="1:10" s="34" customFormat="1" ht="30" x14ac:dyDescent="0.4">
      <c r="A72" s="51" t="s">
        <v>19</v>
      </c>
      <c r="B72" s="51" t="s">
        <v>75</v>
      </c>
      <c r="C72" s="51" t="s">
        <v>250</v>
      </c>
      <c r="D72" s="52" t="s">
        <v>76</v>
      </c>
      <c r="E72" s="51" t="s">
        <v>20</v>
      </c>
      <c r="F72" s="57">
        <f>'MEMÓRIA DE CÁLCULO'!D105</f>
        <v>21.92</v>
      </c>
      <c r="G72" s="91">
        <v>93.19</v>
      </c>
      <c r="H72" s="92">
        <f>F72*G72</f>
        <v>2042.7248000000002</v>
      </c>
      <c r="I72" s="67">
        <f>H72/H380</f>
        <v>2.870693811302243E-3</v>
      </c>
      <c r="J72" s="48"/>
    </row>
    <row r="73" spans="1:10" s="34" customFormat="1" ht="15.4" thickBot="1" x14ac:dyDescent="0.45">
      <c r="A73" s="36"/>
      <c r="B73" s="36"/>
      <c r="C73" s="36"/>
      <c r="D73" s="53"/>
      <c r="E73" s="36"/>
      <c r="F73" s="68"/>
      <c r="G73" s="89"/>
      <c r="H73" s="90"/>
      <c r="I73" s="69"/>
      <c r="J73" s="48"/>
    </row>
    <row r="74" spans="1:10" ht="15.4" thickBot="1" x14ac:dyDescent="0.45">
      <c r="B74" s="111"/>
      <c r="C74" s="142">
        <v>3</v>
      </c>
      <c r="D74" s="108" t="s">
        <v>160</v>
      </c>
      <c r="E74" s="107"/>
      <c r="F74" s="107"/>
      <c r="G74" s="107"/>
      <c r="H74" s="109">
        <f>ROUND(SUM(H76,H80,H84,H91,H99,H105,H111,H122),2)</f>
        <v>75705.100000000006</v>
      </c>
      <c r="I74" s="110">
        <f>H74/H380</f>
        <v>0.10639032827819853</v>
      </c>
    </row>
    <row r="75" spans="1:10" x14ac:dyDescent="0.4">
      <c r="A75" s="58"/>
      <c r="B75" s="58"/>
      <c r="C75" s="58"/>
      <c r="D75" s="59"/>
      <c r="E75" s="58"/>
      <c r="F75" s="60"/>
      <c r="G75" s="83"/>
      <c r="H75" s="83"/>
      <c r="I75" s="61"/>
    </row>
    <row r="76" spans="1:10" x14ac:dyDescent="0.4">
      <c r="A76" s="58"/>
      <c r="B76" s="58"/>
      <c r="C76" s="139" t="s">
        <v>166</v>
      </c>
      <c r="D76" s="56" t="s">
        <v>39</v>
      </c>
      <c r="E76" s="58"/>
      <c r="F76" s="64"/>
      <c r="G76" s="85"/>
      <c r="H76" s="86">
        <f>SUM(H78)</f>
        <v>6581.0214000000005</v>
      </c>
      <c r="I76" s="49">
        <f>H76/H380</f>
        <v>9.2484789948345577E-3</v>
      </c>
    </row>
    <row r="77" spans="1:10" x14ac:dyDescent="0.4">
      <c r="A77" s="58"/>
      <c r="B77" s="58"/>
      <c r="C77" s="58"/>
      <c r="D77" s="59"/>
      <c r="E77" s="58"/>
      <c r="F77" s="60"/>
      <c r="G77" s="83"/>
      <c r="H77" s="83"/>
      <c r="I77" s="61"/>
    </row>
    <row r="78" spans="1:10" x14ac:dyDescent="0.4">
      <c r="A78" s="51" t="s">
        <v>366</v>
      </c>
      <c r="B78" s="35" t="s">
        <v>96</v>
      </c>
      <c r="C78" s="35" t="s">
        <v>251</v>
      </c>
      <c r="D78" s="75" t="s">
        <v>97</v>
      </c>
      <c r="E78" s="35" t="s">
        <v>18</v>
      </c>
      <c r="F78" s="63">
        <f>'MEMÓRIA DE CÁLCULO'!D112</f>
        <v>185.59</v>
      </c>
      <c r="G78" s="87">
        <v>35.46</v>
      </c>
      <c r="H78" s="87">
        <f>F78*G78</f>
        <v>6581.0214000000005</v>
      </c>
      <c r="I78" s="43">
        <f>H78/H380</f>
        <v>9.2484789948345577E-3</v>
      </c>
    </row>
    <row r="79" spans="1:10" x14ac:dyDescent="0.4">
      <c r="A79" s="58"/>
      <c r="B79" s="58"/>
      <c r="C79" s="58"/>
      <c r="D79" s="59"/>
      <c r="E79" s="58"/>
      <c r="F79" s="60"/>
      <c r="G79" s="83"/>
      <c r="H79" s="83"/>
      <c r="I79" s="61"/>
    </row>
    <row r="80" spans="1:10" x14ac:dyDescent="0.4">
      <c r="A80" s="58"/>
      <c r="B80" s="58"/>
      <c r="C80" s="139" t="s">
        <v>167</v>
      </c>
      <c r="D80" s="56" t="s">
        <v>52</v>
      </c>
      <c r="E80" s="58"/>
      <c r="F80" s="64"/>
      <c r="G80" s="85"/>
      <c r="H80" s="86">
        <f>SUM(H82)</f>
        <v>211.12</v>
      </c>
      <c r="I80" s="49">
        <f>H80/H380</f>
        <v>2.9669237747646159E-4</v>
      </c>
    </row>
    <row r="81" spans="1:9" x14ac:dyDescent="0.4">
      <c r="A81" s="58"/>
      <c r="B81" s="58"/>
      <c r="C81" s="58"/>
      <c r="D81" s="59"/>
      <c r="E81" s="58"/>
      <c r="F81" s="60"/>
      <c r="G81" s="83"/>
      <c r="H81" s="83"/>
      <c r="I81" s="61"/>
    </row>
    <row r="82" spans="1:9" x14ac:dyDescent="0.4">
      <c r="A82" s="51" t="s">
        <v>19</v>
      </c>
      <c r="B82" s="35" t="s">
        <v>40</v>
      </c>
      <c r="C82" s="35" t="s">
        <v>252</v>
      </c>
      <c r="D82" s="65" t="s">
        <v>41</v>
      </c>
      <c r="E82" s="35" t="s">
        <v>26</v>
      </c>
      <c r="F82" s="63">
        <f>'MEMÓRIA DE CÁLCULO'!D117</f>
        <v>232</v>
      </c>
      <c r="G82" s="87">
        <v>0.91</v>
      </c>
      <c r="H82" s="87">
        <f>F82*G82</f>
        <v>211.12</v>
      </c>
      <c r="I82" s="43">
        <f>H82/H380</f>
        <v>2.9669237747646159E-4</v>
      </c>
    </row>
    <row r="83" spans="1:9" s="74" customFormat="1" x14ac:dyDescent="0.4">
      <c r="A83" s="71"/>
      <c r="B83" s="71"/>
      <c r="C83" s="71"/>
      <c r="D83" s="70"/>
      <c r="E83" s="71"/>
      <c r="F83" s="72"/>
      <c r="G83" s="88"/>
      <c r="H83" s="88"/>
      <c r="I83" s="73"/>
    </row>
    <row r="84" spans="1:9" x14ac:dyDescent="0.4">
      <c r="A84" s="58"/>
      <c r="B84" s="58"/>
      <c r="C84" s="139" t="s">
        <v>168</v>
      </c>
      <c r="D84" s="56" t="s">
        <v>64</v>
      </c>
      <c r="E84" s="58"/>
      <c r="F84" s="64"/>
      <c r="G84" s="85"/>
      <c r="H84" s="86">
        <f>SUM(H86:H89)</f>
        <v>2371.2042000000001</v>
      </c>
      <c r="I84" s="49">
        <f>H84/H380</f>
        <v>3.3323143784585595E-3</v>
      </c>
    </row>
    <row r="85" spans="1:9" s="74" customFormat="1" x14ac:dyDescent="0.4">
      <c r="A85" s="71"/>
      <c r="B85" s="71"/>
      <c r="C85" s="71"/>
      <c r="D85" s="70"/>
      <c r="E85" s="71"/>
      <c r="F85" s="72"/>
      <c r="G85" s="88"/>
      <c r="H85" s="88"/>
      <c r="I85" s="73"/>
    </row>
    <row r="86" spans="1:9" s="74" customFormat="1" x14ac:dyDescent="0.4">
      <c r="A86" s="51" t="s">
        <v>19</v>
      </c>
      <c r="B86" s="35" t="s">
        <v>49</v>
      </c>
      <c r="C86" s="35" t="s">
        <v>253</v>
      </c>
      <c r="D86" s="65" t="s">
        <v>50</v>
      </c>
      <c r="E86" s="35" t="s">
        <v>18</v>
      </c>
      <c r="F86" s="63">
        <f>'MEMÓRIA DE CÁLCULO'!D122</f>
        <v>159.19999999999999</v>
      </c>
      <c r="G86" s="87">
        <v>8.39</v>
      </c>
      <c r="H86" s="87">
        <f>F86*G86</f>
        <v>1335.6880000000001</v>
      </c>
      <c r="I86" s="43">
        <f>H86/H$380</f>
        <v>1.8770767728627322E-3</v>
      </c>
    </row>
    <row r="87" spans="1:9" s="74" customFormat="1" ht="30" x14ac:dyDescent="0.4">
      <c r="A87" s="51" t="s">
        <v>19</v>
      </c>
      <c r="B87" s="35" t="s">
        <v>77</v>
      </c>
      <c r="C87" s="35" t="s">
        <v>254</v>
      </c>
      <c r="D87" s="65" t="s">
        <v>78</v>
      </c>
      <c r="E87" s="35" t="s">
        <v>18</v>
      </c>
      <c r="F87" s="63">
        <f>'MEMÓRIA DE CÁLCULO'!D125</f>
        <v>33</v>
      </c>
      <c r="G87" s="87">
        <v>19.899999999999999</v>
      </c>
      <c r="H87" s="87">
        <f t="shared" ref="H87:H89" si="6">F87*G87</f>
        <v>656.69999999999993</v>
      </c>
      <c r="I87" s="43">
        <f t="shared" ref="I87:I89" si="7">H87/H$380</f>
        <v>9.2287743600223703E-4</v>
      </c>
    </row>
    <row r="88" spans="1:9" s="74" customFormat="1" x14ac:dyDescent="0.4">
      <c r="A88" s="51" t="s">
        <v>19</v>
      </c>
      <c r="B88" s="35" t="s">
        <v>47</v>
      </c>
      <c r="C88" s="35" t="s">
        <v>255</v>
      </c>
      <c r="D88" s="65" t="s">
        <v>48</v>
      </c>
      <c r="E88" s="35" t="s">
        <v>26</v>
      </c>
      <c r="F88" s="63">
        <f>'MEMÓRIA DE CÁLCULO'!D128</f>
        <v>3</v>
      </c>
      <c r="G88" s="87">
        <v>5.6</v>
      </c>
      <c r="H88" s="87">
        <f t="shared" si="6"/>
        <v>16.799999999999997</v>
      </c>
      <c r="I88" s="43">
        <f t="shared" si="7"/>
        <v>2.360947300873699E-5</v>
      </c>
    </row>
    <row r="89" spans="1:9" s="74" customFormat="1" ht="30" x14ac:dyDescent="0.4">
      <c r="A89" s="51" t="s">
        <v>19</v>
      </c>
      <c r="B89" s="35" t="s">
        <v>79</v>
      </c>
      <c r="C89" s="35" t="s">
        <v>256</v>
      </c>
      <c r="D89" s="65" t="s">
        <v>80</v>
      </c>
      <c r="E89" s="35" t="s">
        <v>20</v>
      </c>
      <c r="F89" s="63">
        <f>'MEMÓRIA DE CÁLCULO'!D131</f>
        <v>1.82</v>
      </c>
      <c r="G89" s="87">
        <v>198.91</v>
      </c>
      <c r="H89" s="87">
        <f t="shared" si="6"/>
        <v>362.01620000000003</v>
      </c>
      <c r="I89" s="43">
        <f t="shared" si="7"/>
        <v>5.0875069658485325E-4</v>
      </c>
    </row>
    <row r="90" spans="1:9" x14ac:dyDescent="0.4">
      <c r="A90" s="71"/>
      <c r="B90" s="71"/>
      <c r="C90" s="71"/>
      <c r="D90" s="70"/>
      <c r="E90" s="71"/>
      <c r="F90" s="72"/>
      <c r="G90" s="88"/>
      <c r="H90" s="88"/>
      <c r="I90" s="73"/>
    </row>
    <row r="91" spans="1:9" x14ac:dyDescent="0.4">
      <c r="A91" s="58"/>
      <c r="B91" s="58"/>
      <c r="C91" s="139" t="s">
        <v>169</v>
      </c>
      <c r="D91" s="56" t="s">
        <v>27</v>
      </c>
      <c r="E91" s="58"/>
      <c r="F91" s="64"/>
      <c r="G91" s="85"/>
      <c r="H91" s="86">
        <f>SUM(H93:H97)</f>
        <v>20206.310799999999</v>
      </c>
      <c r="I91" s="49">
        <f>H91/H380</f>
        <v>2.8396449371354215E-2</v>
      </c>
    </row>
    <row r="92" spans="1:9" s="74" customFormat="1" x14ac:dyDescent="0.4">
      <c r="A92" s="71"/>
      <c r="B92" s="71"/>
      <c r="C92" s="71"/>
      <c r="D92" s="70"/>
      <c r="E92" s="71"/>
      <c r="F92" s="72"/>
      <c r="G92" s="88"/>
      <c r="H92" s="88"/>
      <c r="I92" s="73"/>
    </row>
    <row r="93" spans="1:9" x14ac:dyDescent="0.4">
      <c r="A93" s="51" t="s">
        <v>19</v>
      </c>
      <c r="B93" s="35" t="s">
        <v>28</v>
      </c>
      <c r="C93" s="35" t="s">
        <v>257</v>
      </c>
      <c r="D93" s="65" t="s">
        <v>55</v>
      </c>
      <c r="E93" s="35" t="s">
        <v>20</v>
      </c>
      <c r="F93" s="63">
        <f>'MEMÓRIA DE CÁLCULO'!D137</f>
        <v>63.9</v>
      </c>
      <c r="G93" s="87">
        <v>41.97</v>
      </c>
      <c r="H93" s="87">
        <f>F93*G93</f>
        <v>2681.8829999999998</v>
      </c>
      <c r="I93" s="43">
        <f>H93/H$380</f>
        <v>3.7689193036363447E-3</v>
      </c>
    </row>
    <row r="94" spans="1:9" x14ac:dyDescent="0.4">
      <c r="A94" s="51" t="s">
        <v>19</v>
      </c>
      <c r="B94" s="35" t="s">
        <v>56</v>
      </c>
      <c r="C94" s="35" t="s">
        <v>258</v>
      </c>
      <c r="D94" s="65" t="s">
        <v>57</v>
      </c>
      <c r="E94" s="35" t="s">
        <v>20</v>
      </c>
      <c r="F94" s="63">
        <f>'MEMÓRIA DE CÁLCULO'!D141</f>
        <v>208</v>
      </c>
      <c r="G94" s="87">
        <v>6.65</v>
      </c>
      <c r="H94" s="87">
        <f t="shared" ref="H94:H97" si="8">F94*G94</f>
        <v>1383.2</v>
      </c>
      <c r="I94" s="43">
        <f t="shared" ref="I94:I97" si="9">H94/H$380</f>
        <v>1.9438466110526793E-3</v>
      </c>
    </row>
    <row r="95" spans="1:9" x14ac:dyDescent="0.4">
      <c r="A95" s="51" t="s">
        <v>19</v>
      </c>
      <c r="B95" s="35" t="s">
        <v>81</v>
      </c>
      <c r="C95" s="35" t="s">
        <v>259</v>
      </c>
      <c r="D95" s="65" t="s">
        <v>82</v>
      </c>
      <c r="E95" s="35" t="s">
        <v>20</v>
      </c>
      <c r="F95" s="63">
        <f>'MEMÓRIA DE CÁLCULO'!D145</f>
        <v>47.6</v>
      </c>
      <c r="G95" s="87">
        <v>265.87</v>
      </c>
      <c r="H95" s="87">
        <f t="shared" si="8"/>
        <v>12655.412</v>
      </c>
      <c r="I95" s="43">
        <f t="shared" si="9"/>
        <v>1.7784976668359896E-2</v>
      </c>
    </row>
    <row r="96" spans="1:9" x14ac:dyDescent="0.4">
      <c r="A96" s="51" t="s">
        <v>19</v>
      </c>
      <c r="B96" s="35" t="s">
        <v>58</v>
      </c>
      <c r="C96" s="35" t="s">
        <v>260</v>
      </c>
      <c r="D96" s="65" t="s">
        <v>59</v>
      </c>
      <c r="E96" s="35" t="s">
        <v>20</v>
      </c>
      <c r="F96" s="63">
        <f>'MEMÓRIA DE CÁLCULO'!D149</f>
        <v>313.86</v>
      </c>
      <c r="G96" s="87">
        <v>4.6100000000000003</v>
      </c>
      <c r="H96" s="87">
        <f t="shared" si="8"/>
        <v>1446.8946000000001</v>
      </c>
      <c r="I96" s="43">
        <f t="shared" si="9"/>
        <v>2.0333582741182922E-3</v>
      </c>
    </row>
    <row r="97" spans="1:24" x14ac:dyDescent="0.4">
      <c r="A97" s="51" t="s">
        <v>19</v>
      </c>
      <c r="B97" s="35" t="s">
        <v>83</v>
      </c>
      <c r="C97" s="35" t="s">
        <v>261</v>
      </c>
      <c r="D97" s="65" t="s">
        <v>84</v>
      </c>
      <c r="E97" s="35" t="s">
        <v>20</v>
      </c>
      <c r="F97" s="63">
        <f>'MEMÓRIA DE CÁLCULO'!D152</f>
        <v>12.78</v>
      </c>
      <c r="G97" s="87">
        <v>159.54</v>
      </c>
      <c r="H97" s="87">
        <f t="shared" si="8"/>
        <v>2038.9211999999998</v>
      </c>
      <c r="I97" s="43">
        <f t="shared" si="9"/>
        <v>2.8653485141870022E-3</v>
      </c>
    </row>
    <row r="98" spans="1:24" x14ac:dyDescent="0.4">
      <c r="A98" s="71"/>
      <c r="B98" s="71"/>
      <c r="C98" s="71"/>
      <c r="D98" s="70"/>
      <c r="E98" s="71"/>
      <c r="F98" s="72"/>
      <c r="G98" s="88"/>
      <c r="H98" s="88"/>
      <c r="I98" s="73"/>
    </row>
    <row r="99" spans="1:24" s="34" customFormat="1" x14ac:dyDescent="0.4">
      <c r="A99" s="36"/>
      <c r="B99" s="36"/>
      <c r="C99" s="139" t="s">
        <v>170</v>
      </c>
      <c r="D99" s="56" t="s">
        <v>65</v>
      </c>
      <c r="E99" s="36"/>
      <c r="F99" s="68"/>
      <c r="G99" s="89"/>
      <c r="H99" s="86">
        <f>SUM(H102:H103)</f>
        <v>13094.119999999999</v>
      </c>
      <c r="I99" s="49">
        <f>H99/H380</f>
        <v>1.8401504328164477E-2</v>
      </c>
    </row>
    <row r="100" spans="1:24" s="34" customFormat="1" x14ac:dyDescent="0.4">
      <c r="A100" s="36"/>
      <c r="B100" s="36"/>
      <c r="C100" s="36"/>
      <c r="D100" s="53"/>
      <c r="E100" s="36"/>
      <c r="F100" s="68"/>
      <c r="G100" s="89"/>
      <c r="H100" s="90"/>
      <c r="I100" s="69"/>
      <c r="J100" s="101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</row>
    <row r="102" spans="1:24" s="34" customFormat="1" x14ac:dyDescent="0.4">
      <c r="A102" s="51" t="s">
        <v>19</v>
      </c>
      <c r="B102" s="51" t="s">
        <v>100</v>
      </c>
      <c r="C102" s="51" t="s">
        <v>262</v>
      </c>
      <c r="D102" s="52" t="s">
        <v>101</v>
      </c>
      <c r="E102" s="51" t="s">
        <v>26</v>
      </c>
      <c r="F102" s="57">
        <f>'MEMÓRIA DE CÁLCULO'!D157</f>
        <v>87.5</v>
      </c>
      <c r="G102" s="91">
        <v>27.92</v>
      </c>
      <c r="H102" s="92">
        <f>F102*G102</f>
        <v>2443</v>
      </c>
      <c r="I102" s="67">
        <f>H102/H$380</f>
        <v>3.4332108666871712E-3</v>
      </c>
      <c r="J102" s="48"/>
    </row>
    <row r="103" spans="1:24" s="34" customFormat="1" x14ac:dyDescent="0.4">
      <c r="A103" s="51" t="s">
        <v>19</v>
      </c>
      <c r="B103" s="51" t="s">
        <v>102</v>
      </c>
      <c r="C103" s="51" t="s">
        <v>263</v>
      </c>
      <c r="D103" s="52" t="s">
        <v>103</v>
      </c>
      <c r="E103" s="51" t="s">
        <v>26</v>
      </c>
      <c r="F103" s="57">
        <f>'MEMÓRIA DE CÁLCULO'!D160</f>
        <v>232</v>
      </c>
      <c r="G103" s="91">
        <v>45.91</v>
      </c>
      <c r="H103" s="92">
        <f>F103*G103</f>
        <v>10651.119999999999</v>
      </c>
      <c r="I103" s="67">
        <f>H103/H$380</f>
        <v>1.4968293461477307E-2</v>
      </c>
      <c r="J103" s="48"/>
    </row>
    <row r="104" spans="1:24" s="34" customFormat="1" x14ac:dyDescent="0.4">
      <c r="A104" s="36"/>
      <c r="B104" s="36"/>
      <c r="C104" s="36"/>
      <c r="D104" s="53"/>
      <c r="E104" s="36"/>
      <c r="F104" s="68"/>
      <c r="G104" s="89"/>
      <c r="H104" s="90"/>
      <c r="I104" s="69"/>
      <c r="J104" s="48"/>
    </row>
    <row r="105" spans="1:24" s="34" customFormat="1" x14ac:dyDescent="0.4">
      <c r="A105" s="36"/>
      <c r="B105" s="36"/>
      <c r="C105" s="139" t="s">
        <v>171</v>
      </c>
      <c r="D105" s="56" t="s">
        <v>66</v>
      </c>
      <c r="E105" s="36"/>
      <c r="F105" s="68"/>
      <c r="G105" s="89"/>
      <c r="H105" s="86">
        <f>SUM(H107:H109)</f>
        <v>17184.59</v>
      </c>
      <c r="I105" s="49">
        <f>H105/H380</f>
        <v>2.4149947248286407E-2</v>
      </c>
      <c r="J105" s="48"/>
    </row>
    <row r="106" spans="1:24" s="34" customFormat="1" x14ac:dyDescent="0.4">
      <c r="A106" s="36"/>
      <c r="B106" s="36"/>
      <c r="C106" s="36"/>
      <c r="D106" s="77"/>
      <c r="E106" s="36"/>
      <c r="F106" s="68"/>
      <c r="G106" s="89"/>
      <c r="H106" s="90"/>
      <c r="I106" s="69"/>
      <c r="J106" s="48"/>
    </row>
    <row r="107" spans="1:24" s="34" customFormat="1" x14ac:dyDescent="0.4">
      <c r="A107" s="51" t="s">
        <v>366</v>
      </c>
      <c r="B107" s="51" t="s">
        <v>382</v>
      </c>
      <c r="C107" s="51" t="s">
        <v>264</v>
      </c>
      <c r="D107" s="52" t="s">
        <v>383</v>
      </c>
      <c r="E107" s="51" t="s">
        <v>17</v>
      </c>
      <c r="F107" s="57">
        <f>'MEMÓRIA DE CÁLCULO'!D165</f>
        <v>7</v>
      </c>
      <c r="G107" s="91">
        <v>936.98</v>
      </c>
      <c r="H107" s="92">
        <f>F107*G107</f>
        <v>6558.8600000000006</v>
      </c>
      <c r="I107" s="67">
        <f>H107/H$380</f>
        <v>9.2173350082193298E-3</v>
      </c>
      <c r="J107" s="48"/>
    </row>
    <row r="108" spans="1:24" s="34" customFormat="1" x14ac:dyDescent="0.4">
      <c r="A108" s="51" t="s">
        <v>19</v>
      </c>
      <c r="B108" s="51" t="s">
        <v>380</v>
      </c>
      <c r="C108" s="51" t="s">
        <v>265</v>
      </c>
      <c r="D108" s="52" t="s">
        <v>381</v>
      </c>
      <c r="E108" s="51" t="s">
        <v>17</v>
      </c>
      <c r="F108" s="57">
        <f>'MEMÓRIA DE CÁLCULO'!D168</f>
        <v>7</v>
      </c>
      <c r="G108" s="91">
        <v>300.39</v>
      </c>
      <c r="H108" s="92">
        <f t="shared" ref="H108:H109" si="10">F108*G108</f>
        <v>2102.73</v>
      </c>
      <c r="I108" s="67">
        <f t="shared" ref="I108:I109" si="11">H108/H$380</f>
        <v>2.955020665456044E-3</v>
      </c>
      <c r="J108" s="48"/>
    </row>
    <row r="109" spans="1:24" s="34" customFormat="1" ht="30" x14ac:dyDescent="0.4">
      <c r="A109" s="51" t="s">
        <v>366</v>
      </c>
      <c r="B109" s="51" t="s">
        <v>107</v>
      </c>
      <c r="C109" s="51" t="s">
        <v>266</v>
      </c>
      <c r="D109" s="52" t="s">
        <v>108</v>
      </c>
      <c r="E109" s="51" t="s">
        <v>17</v>
      </c>
      <c r="F109" s="57">
        <f>'MEMÓRIA DE CÁLCULO'!D171</f>
        <v>25</v>
      </c>
      <c r="G109" s="91">
        <v>340.92</v>
      </c>
      <c r="H109" s="92">
        <f t="shared" si="10"/>
        <v>8523</v>
      </c>
      <c r="I109" s="67">
        <f t="shared" si="11"/>
        <v>1.1977591574611035E-2</v>
      </c>
      <c r="J109" s="48"/>
    </row>
    <row r="110" spans="1:24" s="34" customFormat="1" x14ac:dyDescent="0.4">
      <c r="A110" s="36"/>
      <c r="B110" s="36"/>
      <c r="C110" s="36"/>
      <c r="D110" s="53"/>
      <c r="E110" s="36"/>
      <c r="F110" s="68"/>
      <c r="G110" s="89"/>
      <c r="H110" s="90"/>
      <c r="I110" s="69"/>
      <c r="J110" s="48"/>
    </row>
    <row r="111" spans="1:24" s="34" customFormat="1" x14ac:dyDescent="0.4">
      <c r="A111" s="36"/>
      <c r="B111" s="36"/>
      <c r="C111" s="139" t="s">
        <v>172</v>
      </c>
      <c r="D111" s="136" t="s">
        <v>67</v>
      </c>
      <c r="E111" s="36"/>
      <c r="F111" s="68"/>
      <c r="G111" s="89"/>
      <c r="H111" s="86">
        <f>SUM(H113:H120)</f>
        <v>14935.654199999999</v>
      </c>
      <c r="I111" s="49">
        <f>H111/H380</f>
        <v>2.0989459803733887E-2</v>
      </c>
      <c r="J111" s="48"/>
    </row>
    <row r="112" spans="1:24" s="34" customFormat="1" x14ac:dyDescent="0.4">
      <c r="A112" s="36"/>
      <c r="B112" s="36"/>
      <c r="C112" s="36"/>
      <c r="D112" s="53"/>
      <c r="E112" s="36"/>
      <c r="F112" s="68"/>
      <c r="G112" s="89"/>
      <c r="H112" s="90"/>
      <c r="I112" s="69"/>
      <c r="J112" s="48"/>
    </row>
    <row r="113" spans="1:10" s="34" customFormat="1" x14ac:dyDescent="0.4">
      <c r="A113" s="51" t="s">
        <v>19</v>
      </c>
      <c r="B113" s="51" t="s">
        <v>141</v>
      </c>
      <c r="C113" s="51" t="s">
        <v>267</v>
      </c>
      <c r="D113" s="52" t="s">
        <v>142</v>
      </c>
      <c r="E113" s="51" t="s">
        <v>18</v>
      </c>
      <c r="F113" s="57">
        <f>'MEMÓRIA DE CÁLCULO'!D176</f>
        <v>232</v>
      </c>
      <c r="G113" s="91">
        <v>14.02</v>
      </c>
      <c r="H113" s="92">
        <f>F113*G113</f>
        <v>3252.64</v>
      </c>
      <c r="I113" s="67">
        <f>H113/H$380</f>
        <v>4.5710188266153747E-3</v>
      </c>
      <c r="J113" s="48"/>
    </row>
    <row r="114" spans="1:10" s="34" customFormat="1" x14ac:dyDescent="0.4">
      <c r="A114" s="51" t="s">
        <v>19</v>
      </c>
      <c r="B114" s="51" t="s">
        <v>143</v>
      </c>
      <c r="C114" s="51" t="s">
        <v>268</v>
      </c>
      <c r="D114" s="52" t="s">
        <v>144</v>
      </c>
      <c r="E114" s="51" t="s">
        <v>26</v>
      </c>
      <c r="F114" s="57">
        <f>'MEMÓRIA DE CÁLCULO'!D180</f>
        <v>3</v>
      </c>
      <c r="G114" s="91">
        <v>38.03</v>
      </c>
      <c r="H114" s="92">
        <f t="shared" ref="H114:H120" si="12">F114*G114</f>
        <v>114.09</v>
      </c>
      <c r="I114" s="67">
        <f t="shared" ref="I114:I120" si="13">H114/H$380</f>
        <v>1.6033361759326212E-4</v>
      </c>
      <c r="J114" s="48"/>
    </row>
    <row r="115" spans="1:10" s="34" customFormat="1" x14ac:dyDescent="0.4">
      <c r="A115" s="51" t="s">
        <v>19</v>
      </c>
      <c r="B115" s="51" t="s">
        <v>139</v>
      </c>
      <c r="C115" s="51" t="s">
        <v>269</v>
      </c>
      <c r="D115" s="52" t="s">
        <v>140</v>
      </c>
      <c r="E115" s="51" t="s">
        <v>20</v>
      </c>
      <c r="F115" s="57">
        <f>'MEMÓRIA DE CÁLCULO'!D183</f>
        <v>1.82</v>
      </c>
      <c r="G115" s="91">
        <v>478.46</v>
      </c>
      <c r="H115" s="92">
        <f t="shared" si="12"/>
        <v>870.79719999999998</v>
      </c>
      <c r="I115" s="67">
        <f t="shared" si="13"/>
        <v>1.2237537493740326E-3</v>
      </c>
      <c r="J115" s="48"/>
    </row>
    <row r="116" spans="1:10" s="34" customFormat="1" ht="30" x14ac:dyDescent="0.4">
      <c r="A116" s="51" t="s">
        <v>19</v>
      </c>
      <c r="B116" s="51" t="s">
        <v>147</v>
      </c>
      <c r="C116" s="51" t="s">
        <v>270</v>
      </c>
      <c r="D116" s="52" t="s">
        <v>148</v>
      </c>
      <c r="E116" s="51" t="s">
        <v>18</v>
      </c>
      <c r="F116" s="57">
        <f>'MEMÓRIA DE CÁLCULO'!D187</f>
        <v>99.5</v>
      </c>
      <c r="G116" s="91">
        <v>70.430000000000007</v>
      </c>
      <c r="H116" s="92">
        <f t="shared" si="12"/>
        <v>7007.7850000000008</v>
      </c>
      <c r="I116" s="67">
        <f t="shared" si="13"/>
        <v>9.8482208814602377E-3</v>
      </c>
      <c r="J116" s="48"/>
    </row>
    <row r="117" spans="1:10" s="34" customFormat="1" x14ac:dyDescent="0.4">
      <c r="A117" s="51" t="s">
        <v>19</v>
      </c>
      <c r="B117" s="51" t="s">
        <v>415</v>
      </c>
      <c r="C117" s="51" t="s">
        <v>271</v>
      </c>
      <c r="D117" s="52" t="s">
        <v>416</v>
      </c>
      <c r="E117" s="51" t="s">
        <v>18</v>
      </c>
      <c r="F117" s="57">
        <f>'MEMÓRIA DE CÁLCULO'!D190</f>
        <v>99.5</v>
      </c>
      <c r="G117" s="91">
        <v>19.11</v>
      </c>
      <c r="H117" s="92">
        <f t="shared" si="12"/>
        <v>1901.4449999999999</v>
      </c>
      <c r="I117" s="67">
        <f t="shared" si="13"/>
        <v>2.6721496669701137E-3</v>
      </c>
      <c r="J117" s="48"/>
    </row>
    <row r="118" spans="1:10" s="34" customFormat="1" x14ac:dyDescent="0.4">
      <c r="A118" s="51" t="s">
        <v>19</v>
      </c>
      <c r="B118" s="51" t="s">
        <v>153</v>
      </c>
      <c r="C118" s="51" t="s">
        <v>272</v>
      </c>
      <c r="D118" s="52" t="s">
        <v>154</v>
      </c>
      <c r="E118" s="51" t="s">
        <v>20</v>
      </c>
      <c r="F118" s="57">
        <f>'MEMÓRIA DE CÁLCULO'!D193</f>
        <v>3.3</v>
      </c>
      <c r="G118" s="91">
        <v>321.18</v>
      </c>
      <c r="H118" s="92">
        <f t="shared" si="12"/>
        <v>1059.894</v>
      </c>
      <c r="I118" s="67">
        <f t="shared" si="13"/>
        <v>1.489496356257279E-3</v>
      </c>
      <c r="J118" s="48"/>
    </row>
    <row r="119" spans="1:10" s="34" customFormat="1" x14ac:dyDescent="0.4">
      <c r="A119" s="51" t="s">
        <v>19</v>
      </c>
      <c r="B119" s="51" t="s">
        <v>151</v>
      </c>
      <c r="C119" s="51" t="s">
        <v>273</v>
      </c>
      <c r="D119" s="52" t="s">
        <v>152</v>
      </c>
      <c r="E119" s="51" t="s">
        <v>20</v>
      </c>
      <c r="F119" s="57">
        <f>'MEMÓRIA DE CÁLCULO'!D196</f>
        <v>3.3</v>
      </c>
      <c r="G119" s="91">
        <v>58.99</v>
      </c>
      <c r="H119" s="92">
        <f t="shared" si="12"/>
        <v>194.667</v>
      </c>
      <c r="I119" s="159">
        <f t="shared" si="13"/>
        <v>2.7357055251141693E-4</v>
      </c>
      <c r="J119" s="48"/>
    </row>
    <row r="120" spans="1:10" s="34" customFormat="1" x14ac:dyDescent="0.4">
      <c r="A120" s="51" t="s">
        <v>19</v>
      </c>
      <c r="B120" s="51" t="s">
        <v>149</v>
      </c>
      <c r="C120" s="51" t="s">
        <v>417</v>
      </c>
      <c r="D120" s="52" t="s">
        <v>150</v>
      </c>
      <c r="E120" s="51" t="s">
        <v>115</v>
      </c>
      <c r="F120" s="57">
        <f>'MEMÓRIA DE CÁLCULO'!D199</f>
        <v>72.599999999999994</v>
      </c>
      <c r="G120" s="91">
        <v>7.36</v>
      </c>
      <c r="H120" s="92">
        <f t="shared" si="12"/>
        <v>534.33600000000001</v>
      </c>
      <c r="I120" s="67">
        <f t="shared" si="13"/>
        <v>7.509161529521721E-4</v>
      </c>
      <c r="J120" s="48"/>
    </row>
    <row r="121" spans="1:10" s="34" customFormat="1" x14ac:dyDescent="0.4">
      <c r="A121" s="36"/>
      <c r="B121" s="36"/>
      <c r="C121" s="36"/>
      <c r="D121" s="53"/>
      <c r="E121" s="36"/>
      <c r="F121" s="68"/>
      <c r="G121" s="89"/>
      <c r="H121" s="90"/>
      <c r="I121" s="69"/>
      <c r="J121" s="48"/>
    </row>
    <row r="122" spans="1:10" s="34" customFormat="1" x14ac:dyDescent="0.4">
      <c r="A122" s="36"/>
      <c r="B122" s="36"/>
      <c r="C122" s="139" t="s">
        <v>173</v>
      </c>
      <c r="D122" s="135" t="s">
        <v>68</v>
      </c>
      <c r="E122" s="36"/>
      <c r="F122" s="68"/>
      <c r="G122" s="89"/>
      <c r="H122" s="86">
        <f>SUM(H124)</f>
        <v>1121.0756999999999</v>
      </c>
      <c r="I122" s="49">
        <f>H122/H380</f>
        <v>1.5754765761845791E-3</v>
      </c>
      <c r="J122" s="48"/>
    </row>
    <row r="123" spans="1:10" s="34" customFormat="1" x14ac:dyDescent="0.4">
      <c r="A123" s="36"/>
      <c r="B123" s="36"/>
      <c r="C123" s="36"/>
      <c r="D123" s="130"/>
      <c r="E123" s="36"/>
      <c r="F123" s="68"/>
      <c r="G123" s="89"/>
      <c r="H123" s="90"/>
      <c r="I123" s="69"/>
      <c r="J123" s="48"/>
    </row>
    <row r="124" spans="1:10" s="34" customFormat="1" ht="30" x14ac:dyDescent="0.4">
      <c r="A124" s="51" t="s">
        <v>19</v>
      </c>
      <c r="B124" s="51" t="s">
        <v>75</v>
      </c>
      <c r="C124" s="51" t="s">
        <v>274</v>
      </c>
      <c r="D124" s="52" t="s">
        <v>76</v>
      </c>
      <c r="E124" s="51" t="s">
        <v>20</v>
      </c>
      <c r="F124" s="57">
        <f>'MEMÓRIA DE CÁLCULO'!D204</f>
        <v>12.03</v>
      </c>
      <c r="G124" s="91">
        <v>93.19</v>
      </c>
      <c r="H124" s="92">
        <f t="shared" ref="H124" si="14">F124*G124</f>
        <v>1121.0756999999999</v>
      </c>
      <c r="I124" s="67">
        <f>H124/H380</f>
        <v>1.5754765761845791E-3</v>
      </c>
      <c r="J124" s="48"/>
    </row>
    <row r="125" spans="1:10" s="34" customFormat="1" ht="15.4" thickBot="1" x14ac:dyDescent="0.45">
      <c r="A125" s="36"/>
      <c r="B125" s="36"/>
      <c r="C125" s="36"/>
      <c r="D125" s="53"/>
      <c r="E125" s="36"/>
      <c r="F125" s="68"/>
      <c r="G125" s="89"/>
      <c r="H125" s="90"/>
      <c r="I125" s="69"/>
      <c r="J125" s="48"/>
    </row>
    <row r="126" spans="1:10" ht="15.4" thickBot="1" x14ac:dyDescent="0.45">
      <c r="B126" s="111"/>
      <c r="C126" s="142">
        <v>4</v>
      </c>
      <c r="D126" s="108" t="s">
        <v>161</v>
      </c>
      <c r="E126" s="107"/>
      <c r="F126" s="107"/>
      <c r="G126" s="107"/>
      <c r="H126" s="160">
        <f>ROUND(SUM(H128,H132,H136,H141,H149,H154,H160,H169),2)</f>
        <v>99690.37</v>
      </c>
      <c r="I126" s="170">
        <f>H126/H380</f>
        <v>0.14009744641345262</v>
      </c>
    </row>
    <row r="127" spans="1:10" x14ac:dyDescent="0.4">
      <c r="A127" s="58"/>
      <c r="B127" s="58"/>
      <c r="C127" s="58"/>
      <c r="D127" s="59"/>
      <c r="E127" s="58"/>
      <c r="F127" s="60"/>
      <c r="G127" s="83"/>
      <c r="H127" s="83"/>
      <c r="I127" s="61"/>
    </row>
    <row r="128" spans="1:10" x14ac:dyDescent="0.4">
      <c r="A128" s="58"/>
      <c r="B128" s="58"/>
      <c r="C128" s="139" t="s">
        <v>174</v>
      </c>
      <c r="D128" s="56" t="s">
        <v>39</v>
      </c>
      <c r="E128" s="58"/>
      <c r="F128" s="64"/>
      <c r="G128" s="85"/>
      <c r="H128" s="86">
        <f>SUM(H130)</f>
        <v>5468.9957999999997</v>
      </c>
      <c r="I128" s="164">
        <f>H128/H$380</f>
        <v>7.6857207574402365E-3</v>
      </c>
    </row>
    <row r="129" spans="1:9" x14ac:dyDescent="0.4">
      <c r="A129" s="58"/>
      <c r="B129" s="58"/>
      <c r="C129" s="58"/>
      <c r="D129" s="59"/>
      <c r="E129" s="58"/>
      <c r="F129" s="60"/>
      <c r="G129" s="83"/>
      <c r="H129" s="83"/>
      <c r="I129" s="167"/>
    </row>
    <row r="130" spans="1:9" x14ac:dyDescent="0.4">
      <c r="A130" s="51" t="s">
        <v>366</v>
      </c>
      <c r="B130" s="35" t="s">
        <v>96</v>
      </c>
      <c r="C130" s="35" t="s">
        <v>275</v>
      </c>
      <c r="D130" s="75" t="s">
        <v>97</v>
      </c>
      <c r="E130" s="35" t="s">
        <v>18</v>
      </c>
      <c r="F130" s="63">
        <f>'MEMÓRIA DE CÁLCULO'!D213</f>
        <v>154.22999999999999</v>
      </c>
      <c r="G130" s="87">
        <v>35.46</v>
      </c>
      <c r="H130" s="87">
        <f>F130*G130</f>
        <v>5468.9957999999997</v>
      </c>
      <c r="I130" s="165">
        <f t="shared" ref="I130:I192" si="15">H130/H$380</f>
        <v>7.6857207574402365E-3</v>
      </c>
    </row>
    <row r="131" spans="1:9" x14ac:dyDescent="0.4">
      <c r="A131" s="58"/>
      <c r="B131" s="58"/>
      <c r="C131" s="58"/>
      <c r="D131" s="59"/>
      <c r="E131" s="58"/>
      <c r="F131" s="60"/>
      <c r="G131" s="83"/>
      <c r="H131" s="83"/>
      <c r="I131" s="167"/>
    </row>
    <row r="132" spans="1:9" x14ac:dyDescent="0.4">
      <c r="A132" s="58"/>
      <c r="B132" s="58"/>
      <c r="C132" s="139" t="s">
        <v>175</v>
      </c>
      <c r="D132" s="56" t="s">
        <v>52</v>
      </c>
      <c r="E132" s="58"/>
      <c r="F132" s="64"/>
      <c r="G132" s="85"/>
      <c r="H132" s="86">
        <f>SUM(H134)</f>
        <v>175.44800000000001</v>
      </c>
      <c r="I132" s="166">
        <f t="shared" si="15"/>
        <v>2.4656159645457666E-4</v>
      </c>
    </row>
    <row r="133" spans="1:9" x14ac:dyDescent="0.4">
      <c r="A133" s="58"/>
      <c r="B133" s="58"/>
      <c r="C133" s="58"/>
      <c r="D133" s="59"/>
      <c r="E133" s="58"/>
      <c r="F133" s="60"/>
      <c r="G133" s="83"/>
      <c r="H133" s="83"/>
      <c r="I133" s="167"/>
    </row>
    <row r="134" spans="1:9" x14ac:dyDescent="0.4">
      <c r="A134" s="51" t="s">
        <v>19</v>
      </c>
      <c r="B134" s="35" t="s">
        <v>40</v>
      </c>
      <c r="C134" s="35" t="s">
        <v>276</v>
      </c>
      <c r="D134" s="65" t="s">
        <v>41</v>
      </c>
      <c r="E134" s="35" t="s">
        <v>26</v>
      </c>
      <c r="F134" s="63">
        <f>'MEMÓRIA DE CÁLCULO'!D218</f>
        <v>192.8</v>
      </c>
      <c r="G134" s="87">
        <v>0.91</v>
      </c>
      <c r="H134" s="87">
        <f>F134*G134</f>
        <v>175.44800000000001</v>
      </c>
      <c r="I134" s="165">
        <f t="shared" si="15"/>
        <v>2.4656159645457666E-4</v>
      </c>
    </row>
    <row r="135" spans="1:9" s="74" customFormat="1" x14ac:dyDescent="0.4">
      <c r="A135" s="71"/>
      <c r="B135" s="71"/>
      <c r="C135" s="71"/>
      <c r="D135" s="70"/>
      <c r="E135" s="71"/>
      <c r="F135" s="72"/>
      <c r="G135" s="88"/>
      <c r="H135" s="88"/>
      <c r="I135" s="167"/>
    </row>
    <row r="136" spans="1:9" x14ac:dyDescent="0.4">
      <c r="A136" s="58"/>
      <c r="B136" s="58"/>
      <c r="C136" s="139" t="s">
        <v>176</v>
      </c>
      <c r="D136" s="56" t="s">
        <v>64</v>
      </c>
      <c r="E136" s="58"/>
      <c r="F136" s="64"/>
      <c r="G136" s="85"/>
      <c r="H136" s="86">
        <f>SUM(H138:H139)</f>
        <v>3537.46</v>
      </c>
      <c r="I136" s="166">
        <f t="shared" si="15"/>
        <v>4.9712837136599262E-3</v>
      </c>
    </row>
    <row r="137" spans="1:9" s="74" customFormat="1" x14ac:dyDescent="0.4">
      <c r="A137" s="71"/>
      <c r="B137" s="71"/>
      <c r="C137" s="71"/>
      <c r="D137" s="70"/>
      <c r="E137" s="71"/>
      <c r="F137" s="72"/>
      <c r="G137" s="88"/>
      <c r="H137" s="88"/>
      <c r="I137" s="167"/>
    </row>
    <row r="138" spans="1:9" s="74" customFormat="1" x14ac:dyDescent="0.4">
      <c r="A138" s="51" t="s">
        <v>19</v>
      </c>
      <c r="B138" s="35" t="s">
        <v>49</v>
      </c>
      <c r="C138" s="35" t="s">
        <v>277</v>
      </c>
      <c r="D138" s="65" t="s">
        <v>50</v>
      </c>
      <c r="E138" s="35" t="s">
        <v>18</v>
      </c>
      <c r="F138" s="63">
        <f>'MEMÓRIA DE CÁLCULO'!D223</f>
        <v>26</v>
      </c>
      <c r="G138" s="87">
        <v>8.39</v>
      </c>
      <c r="H138" s="87">
        <f>F138*G138</f>
        <v>218.14000000000001</v>
      </c>
      <c r="I138" s="162">
        <f t="shared" si="15"/>
        <v>3.0655776441225523E-4</v>
      </c>
    </row>
    <row r="139" spans="1:9" s="74" customFormat="1" ht="30" x14ac:dyDescent="0.4">
      <c r="A139" s="51" t="s">
        <v>19</v>
      </c>
      <c r="B139" s="35" t="s">
        <v>77</v>
      </c>
      <c r="C139" s="35" t="s">
        <v>278</v>
      </c>
      <c r="D139" s="65" t="s">
        <v>78</v>
      </c>
      <c r="E139" s="35" t="s">
        <v>18</v>
      </c>
      <c r="F139" s="63">
        <f>'MEMÓRIA DE CÁLCULO'!D226</f>
        <v>166.8</v>
      </c>
      <c r="G139" s="87">
        <v>19.899999999999999</v>
      </c>
      <c r="H139" s="87">
        <f t="shared" ref="H139" si="16">F139*G139</f>
        <v>3319.32</v>
      </c>
      <c r="I139" s="159">
        <f t="shared" si="15"/>
        <v>4.6647259492476716E-3</v>
      </c>
    </row>
    <row r="140" spans="1:9" x14ac:dyDescent="0.4">
      <c r="A140" s="71"/>
      <c r="B140" s="71"/>
      <c r="C140" s="71"/>
      <c r="D140" s="70"/>
      <c r="E140" s="71"/>
      <c r="F140" s="72"/>
      <c r="G140" s="88"/>
      <c r="H140" s="88"/>
      <c r="I140" s="167"/>
    </row>
    <row r="141" spans="1:9" x14ac:dyDescent="0.4">
      <c r="A141" s="58"/>
      <c r="B141" s="58"/>
      <c r="C141" s="139" t="s">
        <v>177</v>
      </c>
      <c r="D141" s="56" t="s">
        <v>27</v>
      </c>
      <c r="E141" s="58"/>
      <c r="F141" s="64"/>
      <c r="G141" s="85"/>
      <c r="H141" s="86">
        <f>SUM(H143:H147)</f>
        <v>19517.643500000002</v>
      </c>
      <c r="I141" s="166">
        <f t="shared" si="15"/>
        <v>2.7428647464726254E-2</v>
      </c>
    </row>
    <row r="142" spans="1:9" s="74" customFormat="1" x14ac:dyDescent="0.4">
      <c r="A142" s="71"/>
      <c r="B142" s="71"/>
      <c r="C142" s="71"/>
      <c r="D142" s="70"/>
      <c r="E142" s="71"/>
      <c r="F142" s="72"/>
      <c r="G142" s="88"/>
      <c r="H142" s="88"/>
      <c r="I142" s="167"/>
    </row>
    <row r="143" spans="1:9" x14ac:dyDescent="0.4">
      <c r="A143" s="51" t="s">
        <v>19</v>
      </c>
      <c r="B143" s="35" t="s">
        <v>28</v>
      </c>
      <c r="C143" s="35" t="s">
        <v>279</v>
      </c>
      <c r="D143" s="65" t="s">
        <v>55</v>
      </c>
      <c r="E143" s="35" t="s">
        <v>20</v>
      </c>
      <c r="F143" s="63">
        <f>'MEMÓRIA DE CÁLCULO'!D231</f>
        <v>71.2</v>
      </c>
      <c r="G143" s="87">
        <v>41.97</v>
      </c>
      <c r="H143" s="87">
        <f>F143*G143</f>
        <v>2988.2640000000001</v>
      </c>
      <c r="I143" s="162">
        <f t="shared" si="15"/>
        <v>4.1994844197012172E-3</v>
      </c>
    </row>
    <row r="144" spans="1:9" x14ac:dyDescent="0.4">
      <c r="A144" s="51" t="s">
        <v>19</v>
      </c>
      <c r="B144" s="35" t="s">
        <v>56</v>
      </c>
      <c r="C144" s="35" t="s">
        <v>280</v>
      </c>
      <c r="D144" s="65" t="s">
        <v>57</v>
      </c>
      <c r="E144" s="35" t="s">
        <v>20</v>
      </c>
      <c r="F144" s="63">
        <f>'MEMÓRIA DE CÁLCULO'!D235</f>
        <v>237.19</v>
      </c>
      <c r="G144" s="87">
        <v>6.65</v>
      </c>
      <c r="H144" s="87">
        <f t="shared" ref="H144:H147" si="17">F144*G144</f>
        <v>1577.3135</v>
      </c>
      <c r="I144" s="67">
        <f t="shared" si="15"/>
        <v>2.2166393157480044E-3</v>
      </c>
    </row>
    <row r="145" spans="1:24" x14ac:dyDescent="0.4">
      <c r="A145" s="51" t="s">
        <v>19</v>
      </c>
      <c r="B145" s="35" t="s">
        <v>81</v>
      </c>
      <c r="C145" s="35" t="s">
        <v>281</v>
      </c>
      <c r="D145" s="65" t="s">
        <v>82</v>
      </c>
      <c r="E145" s="35" t="s">
        <v>20</v>
      </c>
      <c r="F145" s="63">
        <f>'MEMÓRIA DE CÁLCULO'!D239</f>
        <v>47.61</v>
      </c>
      <c r="G145" s="87">
        <v>265.87</v>
      </c>
      <c r="H145" s="87">
        <f t="shared" si="17"/>
        <v>12658.0707</v>
      </c>
      <c r="I145" s="67">
        <f t="shared" si="15"/>
        <v>1.7788713007996105E-2</v>
      </c>
    </row>
    <row r="146" spans="1:24" x14ac:dyDescent="0.4">
      <c r="A146" s="51" t="s">
        <v>19</v>
      </c>
      <c r="B146" s="35" t="s">
        <v>58</v>
      </c>
      <c r="C146" s="35" t="s">
        <v>282</v>
      </c>
      <c r="D146" s="65" t="s">
        <v>59</v>
      </c>
      <c r="E146" s="35" t="s">
        <v>20</v>
      </c>
      <c r="F146" s="63">
        <f>'MEMÓRIA DE CÁLCULO'!D243</f>
        <v>230.79</v>
      </c>
      <c r="G146" s="87">
        <v>4.6100000000000003</v>
      </c>
      <c r="H146" s="87">
        <f t="shared" si="17"/>
        <v>1063.9419</v>
      </c>
      <c r="I146" s="67">
        <f t="shared" si="15"/>
        <v>1.4951849744591877E-3</v>
      </c>
    </row>
    <row r="147" spans="1:24" x14ac:dyDescent="0.4">
      <c r="A147" s="51" t="s">
        <v>19</v>
      </c>
      <c r="B147" s="35" t="s">
        <v>83</v>
      </c>
      <c r="C147" s="35" t="s">
        <v>283</v>
      </c>
      <c r="D147" s="65" t="s">
        <v>84</v>
      </c>
      <c r="E147" s="35" t="s">
        <v>20</v>
      </c>
      <c r="F147" s="63">
        <f>'MEMÓRIA DE CÁLCULO'!D246</f>
        <v>7.71</v>
      </c>
      <c r="G147" s="87">
        <v>159.54</v>
      </c>
      <c r="H147" s="87">
        <f t="shared" si="17"/>
        <v>1230.0534</v>
      </c>
      <c r="I147" s="159">
        <f t="shared" si="15"/>
        <v>1.7286257468217363E-3</v>
      </c>
    </row>
    <row r="148" spans="1:24" x14ac:dyDescent="0.4">
      <c r="A148" s="71"/>
      <c r="B148" s="71"/>
      <c r="C148" s="71"/>
      <c r="D148" s="70"/>
      <c r="E148" s="71"/>
      <c r="F148" s="72"/>
      <c r="G148" s="88"/>
      <c r="H148" s="88"/>
      <c r="I148" s="167"/>
    </row>
    <row r="149" spans="1:24" s="34" customFormat="1" x14ac:dyDescent="0.4">
      <c r="A149" s="36"/>
      <c r="B149" s="36"/>
      <c r="C149" s="139" t="s">
        <v>178</v>
      </c>
      <c r="D149" s="56" t="s">
        <v>65</v>
      </c>
      <c r="E149" s="36"/>
      <c r="F149" s="68"/>
      <c r="G149" s="89"/>
      <c r="H149" s="86">
        <f>SUM(H151:H152)</f>
        <v>13382.864000000001</v>
      </c>
      <c r="I149" s="166">
        <f t="shared" si="15"/>
        <v>1.8807283713547503E-2</v>
      </c>
    </row>
    <row r="150" spans="1:24" s="34" customFormat="1" x14ac:dyDescent="0.4">
      <c r="A150" s="36"/>
      <c r="B150" s="36"/>
      <c r="C150" s="36"/>
      <c r="D150" s="53"/>
      <c r="E150" s="36"/>
      <c r="F150" s="68"/>
      <c r="G150" s="89"/>
      <c r="H150" s="90"/>
      <c r="I150" s="167"/>
      <c r="J150" s="101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</row>
    <row r="151" spans="1:24" s="34" customFormat="1" x14ac:dyDescent="0.4">
      <c r="A151" s="51" t="s">
        <v>19</v>
      </c>
      <c r="B151" s="51" t="s">
        <v>100</v>
      </c>
      <c r="C151" s="51" t="s">
        <v>284</v>
      </c>
      <c r="D151" s="52" t="s">
        <v>101</v>
      </c>
      <c r="E151" s="51" t="s">
        <v>26</v>
      </c>
      <c r="F151" s="57">
        <f>'MEMÓRIA DE CÁLCULO'!D251</f>
        <v>162.30000000000001</v>
      </c>
      <c r="G151" s="91">
        <v>27.92</v>
      </c>
      <c r="H151" s="92">
        <f>F151*G151</f>
        <v>4531.4160000000002</v>
      </c>
      <c r="I151" s="162">
        <f t="shared" si="15"/>
        <v>6.368115699009462E-3</v>
      </c>
      <c r="J151" s="48"/>
    </row>
    <row r="152" spans="1:24" s="34" customFormat="1" x14ac:dyDescent="0.4">
      <c r="A152" s="51" t="s">
        <v>19</v>
      </c>
      <c r="B152" s="51" t="s">
        <v>102</v>
      </c>
      <c r="C152" s="51" t="s">
        <v>285</v>
      </c>
      <c r="D152" s="52" t="s">
        <v>103</v>
      </c>
      <c r="E152" s="51" t="s">
        <v>26</v>
      </c>
      <c r="F152" s="57">
        <f>'MEMÓRIA DE CÁLCULO'!D254</f>
        <v>192.8</v>
      </c>
      <c r="G152" s="91">
        <v>45.91</v>
      </c>
      <c r="H152" s="92">
        <f>F152*G152</f>
        <v>8851.4480000000003</v>
      </c>
      <c r="I152" s="159">
        <f t="shared" si="15"/>
        <v>1.243916801453804E-2</v>
      </c>
      <c r="J152" s="48"/>
    </row>
    <row r="153" spans="1:24" s="34" customFormat="1" x14ac:dyDescent="0.4">
      <c r="A153" s="36"/>
      <c r="B153" s="36"/>
      <c r="C153" s="36"/>
      <c r="D153" s="53"/>
      <c r="E153" s="36"/>
      <c r="F153" s="68"/>
      <c r="G153" s="89"/>
      <c r="H153" s="90"/>
      <c r="I153" s="167"/>
      <c r="J153" s="48"/>
    </row>
    <row r="154" spans="1:24" s="34" customFormat="1" x14ac:dyDescent="0.4">
      <c r="A154" s="36"/>
      <c r="B154" s="36"/>
      <c r="C154" s="139" t="s">
        <v>179</v>
      </c>
      <c r="D154" s="56" t="s">
        <v>66</v>
      </c>
      <c r="E154" s="36"/>
      <c r="F154" s="68"/>
      <c r="G154" s="89"/>
      <c r="H154" s="86">
        <f>SUM(H156:H158)</f>
        <v>26034.79</v>
      </c>
      <c r="I154" s="166">
        <f t="shared" si="15"/>
        <v>3.6587361416258082E-2</v>
      </c>
      <c r="J154" s="48"/>
    </row>
    <row r="155" spans="1:24" s="34" customFormat="1" x14ac:dyDescent="0.4">
      <c r="A155" s="36"/>
      <c r="B155" s="36"/>
      <c r="C155" s="36"/>
      <c r="D155" s="77"/>
      <c r="E155" s="36"/>
      <c r="F155" s="68"/>
      <c r="G155" s="89"/>
      <c r="H155" s="90"/>
      <c r="I155" s="167"/>
      <c r="J155" s="48"/>
    </row>
    <row r="156" spans="1:24" s="34" customFormat="1" x14ac:dyDescent="0.4">
      <c r="A156" s="51" t="s">
        <v>366</v>
      </c>
      <c r="B156" s="51" t="s">
        <v>382</v>
      </c>
      <c r="C156" s="51" t="s">
        <v>264</v>
      </c>
      <c r="D156" s="52" t="s">
        <v>383</v>
      </c>
      <c r="E156" s="51" t="s">
        <v>17</v>
      </c>
      <c r="F156" s="57">
        <f>'MEMÓRIA DE CÁLCULO'!D259</f>
        <v>7</v>
      </c>
      <c r="G156" s="91">
        <v>936.98</v>
      </c>
      <c r="H156" s="92">
        <v>6558.8600000000006</v>
      </c>
      <c r="I156" s="162">
        <f t="shared" si="15"/>
        <v>9.2173350082193298E-3</v>
      </c>
      <c r="J156" s="48"/>
    </row>
    <row r="157" spans="1:24" s="34" customFormat="1" x14ac:dyDescent="0.4">
      <c r="A157" s="51" t="s">
        <v>19</v>
      </c>
      <c r="B157" s="51" t="s">
        <v>105</v>
      </c>
      <c r="C157" s="51" t="s">
        <v>287</v>
      </c>
      <c r="D157" s="52" t="s">
        <v>106</v>
      </c>
      <c r="E157" s="51" t="s">
        <v>17</v>
      </c>
      <c r="F157" s="57">
        <f>'MEMÓRIA DE CÁLCULO'!D262</f>
        <v>7</v>
      </c>
      <c r="G157" s="91">
        <v>298.43</v>
      </c>
      <c r="H157" s="92">
        <f t="shared" ref="H157:H158" si="18">F157*G157</f>
        <v>2089.0100000000002</v>
      </c>
      <c r="I157" s="67">
        <f t="shared" si="15"/>
        <v>2.9357395958322422E-3</v>
      </c>
      <c r="J157" s="48"/>
    </row>
    <row r="158" spans="1:24" s="34" customFormat="1" ht="30" x14ac:dyDescent="0.4">
      <c r="A158" s="51" t="s">
        <v>366</v>
      </c>
      <c r="B158" s="51" t="s">
        <v>107</v>
      </c>
      <c r="C158" s="51" t="s">
        <v>288</v>
      </c>
      <c r="D158" s="52" t="s">
        <v>108</v>
      </c>
      <c r="E158" s="51" t="s">
        <v>17</v>
      </c>
      <c r="F158" s="57">
        <f>'MEMÓRIA DE CÁLCULO'!D265</f>
        <v>51</v>
      </c>
      <c r="G158" s="91">
        <v>340.92</v>
      </c>
      <c r="H158" s="92">
        <f t="shared" si="18"/>
        <v>17386.920000000002</v>
      </c>
      <c r="I158" s="159">
        <f t="shared" si="15"/>
        <v>2.4434286812206517E-2</v>
      </c>
      <c r="J158" s="48"/>
    </row>
    <row r="159" spans="1:24" s="34" customFormat="1" x14ac:dyDescent="0.4">
      <c r="A159" s="36"/>
      <c r="B159" s="36"/>
      <c r="C159" s="36"/>
      <c r="D159" s="53"/>
      <c r="E159" s="36"/>
      <c r="F159" s="68"/>
      <c r="G159" s="89"/>
      <c r="H159" s="90"/>
      <c r="I159" s="167"/>
      <c r="J159" s="48"/>
    </row>
    <row r="160" spans="1:24" s="34" customFormat="1" x14ac:dyDescent="0.4">
      <c r="A160" s="36"/>
      <c r="B160" s="36"/>
      <c r="C160" s="139" t="s">
        <v>180</v>
      </c>
      <c r="D160" s="136" t="s">
        <v>67</v>
      </c>
      <c r="E160" s="36"/>
      <c r="F160" s="68"/>
      <c r="G160" s="89"/>
      <c r="H160" s="86">
        <f>SUM(H162:H167)</f>
        <v>29422.338800000001</v>
      </c>
      <c r="I160" s="166">
        <f t="shared" si="15"/>
        <v>4.1347971056697332E-2</v>
      </c>
      <c r="J160" s="48"/>
    </row>
    <row r="161" spans="1:10" s="34" customFormat="1" x14ac:dyDescent="0.4">
      <c r="A161" s="36"/>
      <c r="B161" s="36"/>
      <c r="C161" s="36"/>
      <c r="D161" s="53"/>
      <c r="E161" s="36"/>
      <c r="F161" s="68"/>
      <c r="G161" s="89"/>
      <c r="H161" s="90"/>
      <c r="I161" s="167"/>
      <c r="J161" s="48"/>
    </row>
    <row r="162" spans="1:10" s="34" customFormat="1" x14ac:dyDescent="0.4">
      <c r="A162" s="51" t="s">
        <v>19</v>
      </c>
      <c r="B162" s="51" t="s">
        <v>141</v>
      </c>
      <c r="C162" s="51" t="s">
        <v>289</v>
      </c>
      <c r="D162" s="52" t="s">
        <v>142</v>
      </c>
      <c r="E162" s="51" t="s">
        <v>18</v>
      </c>
      <c r="F162" s="57">
        <f>'MEMÓRIA DE CÁLCULO'!D270</f>
        <v>26</v>
      </c>
      <c r="G162" s="91">
        <v>14.02</v>
      </c>
      <c r="H162" s="92">
        <f>F162*G162</f>
        <v>364.52</v>
      </c>
      <c r="I162" s="162">
        <f t="shared" si="15"/>
        <v>5.1226935125861951E-4</v>
      </c>
      <c r="J162" s="48"/>
    </row>
    <row r="163" spans="1:10" s="34" customFormat="1" ht="30" x14ac:dyDescent="0.4">
      <c r="A163" s="51" t="s">
        <v>19</v>
      </c>
      <c r="B163" s="51" t="s">
        <v>147</v>
      </c>
      <c r="C163" s="51" t="s">
        <v>290</v>
      </c>
      <c r="D163" s="52" t="s">
        <v>148</v>
      </c>
      <c r="E163" s="51" t="s">
        <v>18</v>
      </c>
      <c r="F163" s="57">
        <f>'MEMÓRIA DE CÁLCULO'!D273</f>
        <v>165</v>
      </c>
      <c r="G163" s="91">
        <v>70.430000000000007</v>
      </c>
      <c r="H163" s="92">
        <f t="shared" ref="H163:H167" si="19">F163*G163</f>
        <v>11620.95</v>
      </c>
      <c r="I163" s="67">
        <f t="shared" si="15"/>
        <v>1.6331220557195367E-2</v>
      </c>
      <c r="J163" s="48"/>
    </row>
    <row r="164" spans="1:10" s="34" customFormat="1" x14ac:dyDescent="0.4">
      <c r="A164" s="51" t="s">
        <v>19</v>
      </c>
      <c r="B164" s="51" t="s">
        <v>415</v>
      </c>
      <c r="C164" s="51" t="s">
        <v>291</v>
      </c>
      <c r="D164" s="52" t="s">
        <v>416</v>
      </c>
      <c r="E164" s="51" t="s">
        <v>18</v>
      </c>
      <c r="F164" s="57">
        <f>'MEMÓRIA DE CÁLCULO'!D277</f>
        <v>165</v>
      </c>
      <c r="G164" s="91">
        <v>19.11</v>
      </c>
      <c r="H164" s="92">
        <f t="shared" si="19"/>
        <v>3153.15</v>
      </c>
      <c r="I164" s="67">
        <f t="shared" si="15"/>
        <v>4.4312029653273246E-3</v>
      </c>
      <c r="J164" s="48"/>
    </row>
    <row r="165" spans="1:10" s="34" customFormat="1" x14ac:dyDescent="0.4">
      <c r="A165" s="51" t="s">
        <v>19</v>
      </c>
      <c r="B165" s="51" t="s">
        <v>153</v>
      </c>
      <c r="C165" s="51" t="s">
        <v>292</v>
      </c>
      <c r="D165" s="52" t="s">
        <v>154</v>
      </c>
      <c r="E165" s="51" t="s">
        <v>20</v>
      </c>
      <c r="F165" s="57">
        <f>'MEMÓRIA DE CÁLCULO'!D281</f>
        <v>33</v>
      </c>
      <c r="G165" s="91">
        <v>321.18</v>
      </c>
      <c r="H165" s="92">
        <f t="shared" si="19"/>
        <v>10598.94</v>
      </c>
      <c r="I165" s="67">
        <f t="shared" si="15"/>
        <v>1.4894963562572791E-2</v>
      </c>
      <c r="J165" s="48"/>
    </row>
    <row r="166" spans="1:10" s="34" customFormat="1" x14ac:dyDescent="0.4">
      <c r="A166" s="51" t="s">
        <v>19</v>
      </c>
      <c r="B166" s="51" t="s">
        <v>151</v>
      </c>
      <c r="C166" s="51" t="s">
        <v>293</v>
      </c>
      <c r="D166" s="52" t="s">
        <v>152</v>
      </c>
      <c r="E166" s="51" t="s">
        <v>20</v>
      </c>
      <c r="F166" s="57">
        <f>'MEMÓRIA DE CÁLCULO'!D285</f>
        <v>16.68</v>
      </c>
      <c r="G166" s="91">
        <v>58.99</v>
      </c>
      <c r="H166" s="92">
        <f t="shared" si="19"/>
        <v>983.95320000000004</v>
      </c>
      <c r="I166" s="67">
        <f t="shared" si="15"/>
        <v>1.382774792694071E-3</v>
      </c>
      <c r="J166" s="48"/>
    </row>
    <row r="167" spans="1:10" s="34" customFormat="1" x14ac:dyDescent="0.4">
      <c r="A167" s="51" t="s">
        <v>19</v>
      </c>
      <c r="B167" s="51" t="s">
        <v>149</v>
      </c>
      <c r="C167" s="51" t="s">
        <v>563</v>
      </c>
      <c r="D167" s="52" t="s">
        <v>150</v>
      </c>
      <c r="E167" s="51" t="s">
        <v>115</v>
      </c>
      <c r="F167" s="57">
        <f>'MEMÓRIA DE CÁLCULO'!D288</f>
        <v>366.96</v>
      </c>
      <c r="G167" s="91">
        <v>7.36</v>
      </c>
      <c r="H167" s="92">
        <f t="shared" si="19"/>
        <v>2700.8256000000001</v>
      </c>
      <c r="I167" s="159">
        <f t="shared" si="15"/>
        <v>3.7955398276491607E-3</v>
      </c>
      <c r="J167" s="48"/>
    </row>
    <row r="168" spans="1:10" s="34" customFormat="1" x14ac:dyDescent="0.4">
      <c r="A168" s="36"/>
      <c r="B168" s="36"/>
      <c r="C168" s="36"/>
      <c r="D168" s="53"/>
      <c r="E168" s="36"/>
      <c r="F168" s="68"/>
      <c r="G168" s="89"/>
      <c r="H168" s="90"/>
      <c r="I168" s="167"/>
      <c r="J168" s="48"/>
    </row>
    <row r="169" spans="1:10" s="34" customFormat="1" x14ac:dyDescent="0.4">
      <c r="A169" s="36"/>
      <c r="B169" s="36"/>
      <c r="C169" s="139" t="s">
        <v>181</v>
      </c>
      <c r="D169" s="135" t="s">
        <v>68</v>
      </c>
      <c r="E169" s="36"/>
      <c r="F169" s="68"/>
      <c r="G169" s="89"/>
      <c r="H169" s="86">
        <f>SUM(H171)</f>
        <v>2150.8251999999998</v>
      </c>
      <c r="I169" s="166">
        <f t="shared" si="15"/>
        <v>3.0226100896375797E-3</v>
      </c>
      <c r="J169" s="48"/>
    </row>
    <row r="170" spans="1:10" s="34" customFormat="1" x14ac:dyDescent="0.4">
      <c r="A170" s="36"/>
      <c r="B170" s="36"/>
      <c r="C170" s="36"/>
      <c r="D170" s="130"/>
      <c r="E170" s="36"/>
      <c r="F170" s="68"/>
      <c r="G170" s="89"/>
      <c r="H170" s="90"/>
      <c r="I170" s="167"/>
      <c r="J170" s="48"/>
    </row>
    <row r="171" spans="1:10" s="34" customFormat="1" ht="30" x14ac:dyDescent="0.4">
      <c r="A171" s="51" t="s">
        <v>19</v>
      </c>
      <c r="B171" s="51" t="s">
        <v>75</v>
      </c>
      <c r="C171" s="51" t="s">
        <v>294</v>
      </c>
      <c r="D171" s="52" t="s">
        <v>76</v>
      </c>
      <c r="E171" s="51" t="s">
        <v>20</v>
      </c>
      <c r="F171" s="57">
        <f>'MEMÓRIA DE CÁLCULO'!D293</f>
        <v>23.08</v>
      </c>
      <c r="G171" s="91">
        <v>93.19</v>
      </c>
      <c r="H171" s="92">
        <f t="shared" ref="H171" si="20">F171*G171</f>
        <v>2150.8251999999998</v>
      </c>
      <c r="I171" s="165">
        <f t="shared" si="15"/>
        <v>3.0226100896375797E-3</v>
      </c>
      <c r="J171" s="48"/>
    </row>
    <row r="172" spans="1:10" s="34" customFormat="1" ht="15.4" thickBot="1" x14ac:dyDescent="0.45">
      <c r="A172" s="36"/>
      <c r="B172" s="36"/>
      <c r="C172" s="36"/>
      <c r="D172" s="53"/>
      <c r="E172" s="36"/>
      <c r="F172" s="68"/>
      <c r="G172" s="89"/>
      <c r="H172" s="90"/>
      <c r="I172" s="168"/>
      <c r="J172" s="48"/>
    </row>
    <row r="173" spans="1:10" ht="15.4" thickBot="1" x14ac:dyDescent="0.45">
      <c r="B173" s="111"/>
      <c r="C173" s="142">
        <v>5</v>
      </c>
      <c r="D173" s="108" t="s">
        <v>162</v>
      </c>
      <c r="E173" s="107"/>
      <c r="F173" s="107"/>
      <c r="G173" s="107"/>
      <c r="H173" s="160">
        <f>ROUND(SUM(H175,H179,H183,H187,H195,H200,H206,H212),2)</f>
        <v>19381.009999999998</v>
      </c>
      <c r="I173" s="169">
        <f t="shared" si="15"/>
        <v>2.7236632885539389E-2</v>
      </c>
    </row>
    <row r="174" spans="1:10" x14ac:dyDescent="0.4">
      <c r="A174" s="58"/>
      <c r="B174" s="58"/>
      <c r="C174" s="58"/>
      <c r="D174" s="59"/>
      <c r="E174" s="58"/>
      <c r="F174" s="60"/>
      <c r="G174" s="83"/>
      <c r="H174" s="83"/>
      <c r="I174" s="158"/>
    </row>
    <row r="175" spans="1:10" x14ac:dyDescent="0.4">
      <c r="A175" s="58"/>
      <c r="B175" s="58"/>
      <c r="C175" s="139" t="s">
        <v>182</v>
      </c>
      <c r="D175" s="56" t="s">
        <v>39</v>
      </c>
      <c r="E175" s="58"/>
      <c r="F175" s="64"/>
      <c r="G175" s="85"/>
      <c r="H175" s="86">
        <f>SUM(H177)</f>
        <v>1659.528</v>
      </c>
      <c r="I175" s="166">
        <f t="shared" si="15"/>
        <v>2.3321774716216241E-3</v>
      </c>
    </row>
    <row r="176" spans="1:10" x14ac:dyDescent="0.4">
      <c r="A176" s="58"/>
      <c r="B176" s="58"/>
      <c r="C176" s="58"/>
      <c r="D176" s="59"/>
      <c r="E176" s="58"/>
      <c r="F176" s="60"/>
      <c r="G176" s="83"/>
      <c r="H176" s="83"/>
      <c r="I176" s="167"/>
    </row>
    <row r="177" spans="1:9" x14ac:dyDescent="0.4">
      <c r="A177" s="51" t="s">
        <v>366</v>
      </c>
      <c r="B177" s="35" t="s">
        <v>96</v>
      </c>
      <c r="C177" s="35" t="s">
        <v>295</v>
      </c>
      <c r="D177" s="75" t="s">
        <v>97</v>
      </c>
      <c r="E177" s="35" t="s">
        <v>18</v>
      </c>
      <c r="F177" s="63">
        <f>'MEMÓRIA DE CÁLCULO'!D300</f>
        <v>46.8</v>
      </c>
      <c r="G177" s="87">
        <v>35.46</v>
      </c>
      <c r="H177" s="87">
        <f>F177*G177</f>
        <v>1659.528</v>
      </c>
      <c r="I177" s="166">
        <f t="shared" si="15"/>
        <v>2.3321774716216241E-3</v>
      </c>
    </row>
    <row r="178" spans="1:9" x14ac:dyDescent="0.4">
      <c r="A178" s="58"/>
      <c r="B178" s="58"/>
      <c r="C178" s="58"/>
      <c r="D178" s="59"/>
      <c r="E178" s="58"/>
      <c r="F178" s="60"/>
      <c r="G178" s="83"/>
      <c r="H178" s="83"/>
      <c r="I178" s="167"/>
    </row>
    <row r="179" spans="1:9" x14ac:dyDescent="0.4">
      <c r="A179" s="58"/>
      <c r="B179" s="58"/>
      <c r="C179" s="139" t="s">
        <v>183</v>
      </c>
      <c r="D179" s="56" t="s">
        <v>52</v>
      </c>
      <c r="E179" s="58"/>
      <c r="F179" s="64"/>
      <c r="G179" s="85"/>
      <c r="H179" s="86">
        <f>SUM(H181)</f>
        <v>35.49</v>
      </c>
      <c r="I179" s="166">
        <f t="shared" si="15"/>
        <v>4.9875011730956903E-5</v>
      </c>
    </row>
    <row r="180" spans="1:9" x14ac:dyDescent="0.4">
      <c r="A180" s="58"/>
      <c r="B180" s="58"/>
      <c r="C180" s="58"/>
      <c r="D180" s="59"/>
      <c r="E180" s="58"/>
      <c r="F180" s="60"/>
      <c r="G180" s="83"/>
      <c r="H180" s="83"/>
      <c r="I180" s="167"/>
    </row>
    <row r="181" spans="1:9" x14ac:dyDescent="0.4">
      <c r="A181" s="51" t="s">
        <v>19</v>
      </c>
      <c r="B181" s="35" t="s">
        <v>40</v>
      </c>
      <c r="C181" s="35" t="s">
        <v>296</v>
      </c>
      <c r="D181" s="65" t="s">
        <v>41</v>
      </c>
      <c r="E181" s="35" t="s">
        <v>26</v>
      </c>
      <c r="F181" s="63">
        <f>'MEMÓRIA DE CÁLCULO'!D305</f>
        <v>39</v>
      </c>
      <c r="G181" s="87">
        <v>0.91</v>
      </c>
      <c r="H181" s="87">
        <f>F181*G181:G182</f>
        <v>35.49</v>
      </c>
      <c r="I181" s="166">
        <f t="shared" si="15"/>
        <v>4.9875011730956903E-5</v>
      </c>
    </row>
    <row r="182" spans="1:9" s="74" customFormat="1" x14ac:dyDescent="0.4">
      <c r="A182" s="71"/>
      <c r="B182" s="71"/>
      <c r="C182" s="71"/>
      <c r="D182" s="70"/>
      <c r="E182" s="71"/>
      <c r="F182" s="72"/>
      <c r="G182" s="88"/>
      <c r="H182" s="88"/>
      <c r="I182" s="167"/>
    </row>
    <row r="183" spans="1:9" x14ac:dyDescent="0.4">
      <c r="A183" s="58"/>
      <c r="B183" s="58"/>
      <c r="C183" s="139" t="s">
        <v>184</v>
      </c>
      <c r="D183" s="56" t="s">
        <v>64</v>
      </c>
      <c r="E183" s="58"/>
      <c r="F183" s="64"/>
      <c r="G183" s="85"/>
      <c r="H183" s="86">
        <f>SUM(H185)</f>
        <v>1263.6499999999999</v>
      </c>
      <c r="I183" s="166">
        <f t="shared" si="15"/>
        <v>1.7758399147315774E-3</v>
      </c>
    </row>
    <row r="184" spans="1:9" s="74" customFormat="1" x14ac:dyDescent="0.4">
      <c r="A184" s="71"/>
      <c r="B184" s="71"/>
      <c r="C184" s="71"/>
      <c r="D184" s="70"/>
      <c r="E184" s="71"/>
      <c r="F184" s="72"/>
      <c r="G184" s="88"/>
      <c r="H184" s="88"/>
      <c r="I184" s="167"/>
    </row>
    <row r="185" spans="1:9" s="74" customFormat="1" ht="30" x14ac:dyDescent="0.4">
      <c r="A185" s="51" t="s">
        <v>19</v>
      </c>
      <c r="B185" s="35" t="s">
        <v>77</v>
      </c>
      <c r="C185" s="35" t="s">
        <v>297</v>
      </c>
      <c r="D185" s="65" t="s">
        <v>78</v>
      </c>
      <c r="E185" s="35" t="s">
        <v>18</v>
      </c>
      <c r="F185" s="63">
        <f>'MEMÓRIA DE CÁLCULO'!D310</f>
        <v>63.5</v>
      </c>
      <c r="G185" s="87">
        <v>19.899999999999999</v>
      </c>
      <c r="H185" s="87">
        <f>F185*G185</f>
        <v>1263.6499999999999</v>
      </c>
      <c r="I185" s="165">
        <f t="shared" si="15"/>
        <v>1.7758399147315774E-3</v>
      </c>
    </row>
    <row r="186" spans="1:9" x14ac:dyDescent="0.4">
      <c r="A186" s="71"/>
      <c r="B186" s="71"/>
      <c r="C186" s="71"/>
      <c r="D186" s="70"/>
      <c r="E186" s="71"/>
      <c r="F186" s="72"/>
      <c r="G186" s="88"/>
      <c r="H186" s="88"/>
      <c r="I186" s="167"/>
    </row>
    <row r="187" spans="1:9" x14ac:dyDescent="0.4">
      <c r="A187" s="58"/>
      <c r="B187" s="58"/>
      <c r="C187" s="139" t="s">
        <v>185</v>
      </c>
      <c r="D187" s="56" t="s">
        <v>27</v>
      </c>
      <c r="E187" s="58"/>
      <c r="F187" s="64"/>
      <c r="G187" s="85"/>
      <c r="H187" s="86">
        <f>SUM(H189:H193)</f>
        <v>3929.2130999999999</v>
      </c>
      <c r="I187" s="166">
        <f t="shared" si="15"/>
        <v>5.521824442263441E-3</v>
      </c>
    </row>
    <row r="188" spans="1:9" s="74" customFormat="1" x14ac:dyDescent="0.4">
      <c r="A188" s="71"/>
      <c r="B188" s="71"/>
      <c r="C188" s="71"/>
      <c r="D188" s="70"/>
      <c r="E188" s="71"/>
      <c r="F188" s="72"/>
      <c r="G188" s="88"/>
      <c r="H188" s="88"/>
      <c r="I188" s="167"/>
    </row>
    <row r="189" spans="1:9" x14ac:dyDescent="0.4">
      <c r="A189" s="51" t="s">
        <v>19</v>
      </c>
      <c r="B189" s="35" t="s">
        <v>28</v>
      </c>
      <c r="C189" s="35" t="s">
        <v>298</v>
      </c>
      <c r="D189" s="65" t="s">
        <v>55</v>
      </c>
      <c r="E189" s="35" t="s">
        <v>20</v>
      </c>
      <c r="F189" s="63">
        <f>'MEMÓRIA DE CÁLCULO'!D316</f>
        <v>12.7</v>
      </c>
      <c r="G189" s="87">
        <v>41.97</v>
      </c>
      <c r="H189" s="87">
        <f>F189*G189</f>
        <v>533.01900000000001</v>
      </c>
      <c r="I189" s="162">
        <f t="shared" si="15"/>
        <v>7.4906533890737995E-4</v>
      </c>
    </row>
    <row r="190" spans="1:9" x14ac:dyDescent="0.4">
      <c r="A190" s="51" t="s">
        <v>19</v>
      </c>
      <c r="B190" s="35" t="s">
        <v>56</v>
      </c>
      <c r="C190" s="35" t="s">
        <v>299</v>
      </c>
      <c r="D190" s="65" t="s">
        <v>57</v>
      </c>
      <c r="E190" s="35" t="s">
        <v>20</v>
      </c>
      <c r="F190" s="63">
        <f>'MEMÓRIA DE CÁLCULO'!D320</f>
        <v>41.28</v>
      </c>
      <c r="G190" s="87">
        <v>6.65</v>
      </c>
      <c r="H190" s="87">
        <f t="shared" ref="H190:H193" si="21">F190*G190</f>
        <v>274.512</v>
      </c>
      <c r="I190" s="67">
        <f t="shared" si="15"/>
        <v>3.857787889627625E-4</v>
      </c>
    </row>
    <row r="191" spans="1:9" x14ac:dyDescent="0.4">
      <c r="A191" s="51" t="s">
        <v>19</v>
      </c>
      <c r="B191" s="35" t="s">
        <v>81</v>
      </c>
      <c r="C191" s="35" t="s">
        <v>300</v>
      </c>
      <c r="D191" s="65" t="s">
        <v>82</v>
      </c>
      <c r="E191" s="35" t="s">
        <v>20</v>
      </c>
      <c r="F191" s="63">
        <f>'MEMÓRIA DE CÁLCULO'!D324</f>
        <v>9.52</v>
      </c>
      <c r="G191" s="87">
        <v>265.87</v>
      </c>
      <c r="H191" s="87">
        <f t="shared" si="21"/>
        <v>2531.0823999999998</v>
      </c>
      <c r="I191" s="67">
        <f t="shared" si="15"/>
        <v>3.5569953336719788E-3</v>
      </c>
    </row>
    <row r="192" spans="1:9" x14ac:dyDescent="0.4">
      <c r="A192" s="51" t="s">
        <v>19</v>
      </c>
      <c r="B192" s="35" t="s">
        <v>58</v>
      </c>
      <c r="C192" s="35" t="s">
        <v>301</v>
      </c>
      <c r="D192" s="65" t="s">
        <v>59</v>
      </c>
      <c r="E192" s="35" t="s">
        <v>20</v>
      </c>
      <c r="F192" s="63">
        <f>'MEMÓRIA DE CÁLCULO'!D328</f>
        <v>40.21</v>
      </c>
      <c r="G192" s="87">
        <v>4.6100000000000003</v>
      </c>
      <c r="H192" s="87">
        <f t="shared" si="21"/>
        <v>185.36810000000003</v>
      </c>
      <c r="I192" s="67">
        <f t="shared" si="15"/>
        <v>2.6050256866850358E-4</v>
      </c>
    </row>
    <row r="193" spans="1:24" x14ac:dyDescent="0.4">
      <c r="A193" s="51" t="s">
        <v>19</v>
      </c>
      <c r="B193" s="35" t="s">
        <v>83</v>
      </c>
      <c r="C193" s="35" t="s">
        <v>302</v>
      </c>
      <c r="D193" s="65" t="s">
        <v>84</v>
      </c>
      <c r="E193" s="35" t="s">
        <v>20</v>
      </c>
      <c r="F193" s="63">
        <f>'MEMÓRIA DE CÁLCULO'!D331</f>
        <v>2.54</v>
      </c>
      <c r="G193" s="87">
        <v>159.54</v>
      </c>
      <c r="H193" s="87">
        <f t="shared" si="21"/>
        <v>405.23159999999996</v>
      </c>
      <c r="I193" s="159">
        <f t="shared" ref="I193:I255" si="22">H193/H$380</f>
        <v>5.6948241205281576E-4</v>
      </c>
    </row>
    <row r="194" spans="1:24" x14ac:dyDescent="0.4">
      <c r="A194" s="71"/>
      <c r="B194" s="71"/>
      <c r="C194" s="71"/>
      <c r="D194" s="70"/>
      <c r="E194" s="71"/>
      <c r="F194" s="72"/>
      <c r="G194" s="88"/>
      <c r="H194" s="88"/>
      <c r="I194" s="167"/>
    </row>
    <row r="195" spans="1:24" s="34" customFormat="1" x14ac:dyDescent="0.4">
      <c r="A195" s="36"/>
      <c r="B195" s="36"/>
      <c r="C195" s="139" t="s">
        <v>186</v>
      </c>
      <c r="D195" s="56" t="s">
        <v>65</v>
      </c>
      <c r="E195" s="36"/>
      <c r="F195" s="68"/>
      <c r="G195" s="89"/>
      <c r="H195" s="86">
        <f>SUM(H197:H198)</f>
        <v>2474.5299999999997</v>
      </c>
      <c r="I195" s="166">
        <f t="shared" si="22"/>
        <v>3.4775207883517827E-3</v>
      </c>
    </row>
    <row r="196" spans="1:24" s="34" customFormat="1" x14ac:dyDescent="0.4">
      <c r="A196" s="36"/>
      <c r="B196" s="36"/>
      <c r="C196" s="36"/>
      <c r="D196" s="53"/>
      <c r="E196" s="36"/>
      <c r="F196" s="68"/>
      <c r="G196" s="89"/>
      <c r="H196" s="90"/>
      <c r="I196" s="167"/>
      <c r="J196" s="101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</row>
    <row r="197" spans="1:24" s="34" customFormat="1" x14ac:dyDescent="0.4">
      <c r="A197" s="51" t="s">
        <v>19</v>
      </c>
      <c r="B197" s="51" t="s">
        <v>100</v>
      </c>
      <c r="C197" s="51" t="s">
        <v>60</v>
      </c>
      <c r="D197" s="52" t="s">
        <v>101</v>
      </c>
      <c r="E197" s="51" t="s">
        <v>26</v>
      </c>
      <c r="F197" s="57">
        <f>'MEMÓRIA DE CÁLCULO'!D337</f>
        <v>24.5</v>
      </c>
      <c r="G197" s="91">
        <v>27.92</v>
      </c>
      <c r="H197" s="92">
        <f>F197*G197</f>
        <v>684.04000000000008</v>
      </c>
      <c r="I197" s="162">
        <f t="shared" si="22"/>
        <v>9.6129904267240802E-4</v>
      </c>
      <c r="J197" s="48"/>
    </row>
    <row r="198" spans="1:24" s="34" customFormat="1" x14ac:dyDescent="0.4">
      <c r="A198" s="51" t="s">
        <v>19</v>
      </c>
      <c r="B198" s="51" t="s">
        <v>102</v>
      </c>
      <c r="C198" s="51" t="s">
        <v>61</v>
      </c>
      <c r="D198" s="52" t="s">
        <v>103</v>
      </c>
      <c r="E198" s="51" t="s">
        <v>26</v>
      </c>
      <c r="F198" s="57">
        <f>'MEMÓRIA DE CÁLCULO'!D340</f>
        <v>39</v>
      </c>
      <c r="G198" s="91">
        <v>45.91</v>
      </c>
      <c r="H198" s="92">
        <f>F198*G198</f>
        <v>1790.4899999999998</v>
      </c>
      <c r="I198" s="159">
        <f t="shared" si="22"/>
        <v>2.5162217456793745E-3</v>
      </c>
      <c r="J198" s="48"/>
    </row>
    <row r="199" spans="1:24" s="34" customFormat="1" x14ac:dyDescent="0.4">
      <c r="A199" s="36"/>
      <c r="B199" s="36"/>
      <c r="C199" s="36"/>
      <c r="D199" s="53"/>
      <c r="E199" s="36"/>
      <c r="F199" s="68"/>
      <c r="G199" s="89"/>
      <c r="H199" s="90"/>
      <c r="I199" s="167"/>
      <c r="J199" s="48"/>
    </row>
    <row r="200" spans="1:24" s="34" customFormat="1" x14ac:dyDescent="0.4">
      <c r="A200" s="36"/>
      <c r="B200" s="36"/>
      <c r="C200" s="139" t="s">
        <v>187</v>
      </c>
      <c r="D200" s="56" t="s">
        <v>66</v>
      </c>
      <c r="E200" s="36"/>
      <c r="F200" s="68"/>
      <c r="G200" s="89"/>
      <c r="H200" s="86">
        <f>SUM(H202:H204)</f>
        <v>6092.67</v>
      </c>
      <c r="I200" s="166">
        <f t="shared" si="22"/>
        <v>8.5621861854846201E-3</v>
      </c>
      <c r="J200" s="48"/>
    </row>
    <row r="201" spans="1:24" s="34" customFormat="1" x14ac:dyDescent="0.4">
      <c r="A201" s="36"/>
      <c r="B201" s="36"/>
      <c r="C201" s="36"/>
      <c r="D201" s="77"/>
      <c r="E201" s="36"/>
      <c r="F201" s="68"/>
      <c r="G201" s="89"/>
      <c r="H201" s="90"/>
      <c r="I201" s="167"/>
      <c r="J201" s="48"/>
    </row>
    <row r="202" spans="1:24" s="34" customFormat="1" x14ac:dyDescent="0.4">
      <c r="A202" s="51" t="s">
        <v>366</v>
      </c>
      <c r="B202" s="51" t="s">
        <v>382</v>
      </c>
      <c r="C202" s="51" t="s">
        <v>303</v>
      </c>
      <c r="D202" s="52" t="s">
        <v>383</v>
      </c>
      <c r="E202" s="51" t="s">
        <v>17</v>
      </c>
      <c r="F202" s="57">
        <f>'MEMÓRIA DE CÁLCULO'!D345</f>
        <v>3</v>
      </c>
      <c r="G202" s="91">
        <v>936.98</v>
      </c>
      <c r="H202" s="92">
        <f>F202*G202</f>
        <v>2810.94</v>
      </c>
      <c r="I202" s="162">
        <f t="shared" si="22"/>
        <v>3.9502864320939976E-3</v>
      </c>
      <c r="J202" s="48"/>
    </row>
    <row r="203" spans="1:24" s="34" customFormat="1" x14ac:dyDescent="0.4">
      <c r="A203" s="51" t="s">
        <v>19</v>
      </c>
      <c r="B203" s="51" t="s">
        <v>105</v>
      </c>
      <c r="C203" s="51" t="s">
        <v>304</v>
      </c>
      <c r="D203" s="52" t="s">
        <v>106</v>
      </c>
      <c r="E203" s="51" t="s">
        <v>17</v>
      </c>
      <c r="F203" s="57">
        <f>'MEMÓRIA DE CÁLCULO'!D348</f>
        <v>3</v>
      </c>
      <c r="G203" s="91">
        <v>298.43</v>
      </c>
      <c r="H203" s="92">
        <f t="shared" ref="H203:H204" si="23">F203*G203</f>
        <v>895.29</v>
      </c>
      <c r="I203" s="67">
        <f t="shared" si="22"/>
        <v>1.2581741124995322E-3</v>
      </c>
      <c r="J203" s="48"/>
    </row>
    <row r="204" spans="1:24" s="34" customFormat="1" ht="30" x14ac:dyDescent="0.4">
      <c r="A204" s="51" t="s">
        <v>366</v>
      </c>
      <c r="B204" s="51" t="s">
        <v>107</v>
      </c>
      <c r="C204" s="51" t="s">
        <v>305</v>
      </c>
      <c r="D204" s="52" t="s">
        <v>108</v>
      </c>
      <c r="E204" s="51" t="s">
        <v>17</v>
      </c>
      <c r="F204" s="57">
        <f>'MEMÓRIA DE CÁLCULO'!D351</f>
        <v>7</v>
      </c>
      <c r="G204" s="91">
        <v>340.92</v>
      </c>
      <c r="H204" s="92">
        <f t="shared" si="23"/>
        <v>2386.44</v>
      </c>
      <c r="I204" s="159">
        <f t="shared" si="22"/>
        <v>3.3537256408910899E-3</v>
      </c>
      <c r="J204" s="48"/>
    </row>
    <row r="205" spans="1:24" s="34" customFormat="1" x14ac:dyDescent="0.4">
      <c r="A205" s="36"/>
      <c r="B205" s="36"/>
      <c r="C205" s="36"/>
      <c r="D205" s="53"/>
      <c r="E205" s="36"/>
      <c r="F205" s="68"/>
      <c r="G205" s="89"/>
      <c r="H205" s="90"/>
      <c r="I205" s="167"/>
      <c r="J205" s="48"/>
    </row>
    <row r="206" spans="1:24" s="34" customFormat="1" x14ac:dyDescent="0.4">
      <c r="A206" s="36"/>
      <c r="B206" s="36"/>
      <c r="C206" s="139" t="s">
        <v>188</v>
      </c>
      <c r="D206" s="136" t="s">
        <v>67</v>
      </c>
      <c r="E206" s="36"/>
      <c r="F206" s="68"/>
      <c r="G206" s="89"/>
      <c r="H206" s="86">
        <f>SUM(H208:H210)</f>
        <v>3442.2714999999998</v>
      </c>
      <c r="I206" s="166">
        <f t="shared" si="22"/>
        <v>4.8375128611901552E-3</v>
      </c>
      <c r="J206" s="48"/>
    </row>
    <row r="207" spans="1:24" s="34" customFormat="1" x14ac:dyDescent="0.4">
      <c r="A207" s="36"/>
      <c r="B207" s="36"/>
      <c r="C207" s="36"/>
      <c r="D207" s="53"/>
      <c r="E207" s="36"/>
      <c r="F207" s="68"/>
      <c r="G207" s="89"/>
      <c r="H207" s="90"/>
      <c r="I207" s="167"/>
      <c r="J207" s="48"/>
    </row>
    <row r="208" spans="1:24" s="34" customFormat="1" x14ac:dyDescent="0.4">
      <c r="A208" s="51" t="s">
        <v>19</v>
      </c>
      <c r="B208" s="51" t="s">
        <v>153</v>
      </c>
      <c r="C208" s="51" t="s">
        <v>306</v>
      </c>
      <c r="D208" s="52" t="s">
        <v>154</v>
      </c>
      <c r="E208" s="51" t="s">
        <v>20</v>
      </c>
      <c r="F208" s="57">
        <f>'MEMÓRIA DE CÁLCULO'!D356</f>
        <v>6.35</v>
      </c>
      <c r="G208" s="91">
        <v>321.18</v>
      </c>
      <c r="H208" s="92">
        <f>F208*G208</f>
        <v>2039.4929999999999</v>
      </c>
      <c r="I208" s="162">
        <f t="shared" si="22"/>
        <v>2.866152079464764E-3</v>
      </c>
      <c r="J208" s="48"/>
    </row>
    <row r="209" spans="1:10" s="34" customFormat="1" x14ac:dyDescent="0.4">
      <c r="A209" s="51" t="s">
        <v>19</v>
      </c>
      <c r="B209" s="51" t="s">
        <v>151</v>
      </c>
      <c r="C209" s="51" t="s">
        <v>307</v>
      </c>
      <c r="D209" s="52" t="s">
        <v>152</v>
      </c>
      <c r="E209" s="51" t="s">
        <v>20</v>
      </c>
      <c r="F209" s="57">
        <f>'MEMÓRIA DE CÁLCULO'!D360</f>
        <v>6.35</v>
      </c>
      <c r="G209" s="91">
        <v>58.99</v>
      </c>
      <c r="H209" s="92">
        <f t="shared" ref="H209:H210" si="24">F209*G209</f>
        <v>374.5865</v>
      </c>
      <c r="I209" s="67">
        <f t="shared" si="22"/>
        <v>5.264160631659083E-4</v>
      </c>
      <c r="J209" s="48"/>
    </row>
    <row r="210" spans="1:10" s="34" customFormat="1" x14ac:dyDescent="0.4">
      <c r="A210" s="51" t="s">
        <v>19</v>
      </c>
      <c r="B210" s="51" t="s">
        <v>149</v>
      </c>
      <c r="C210" s="51" t="s">
        <v>308</v>
      </c>
      <c r="D210" s="52" t="s">
        <v>150</v>
      </c>
      <c r="E210" s="51" t="s">
        <v>115</v>
      </c>
      <c r="F210" s="57">
        <f>'MEMÓRIA DE CÁLCULO'!D364</f>
        <v>139.69999999999999</v>
      </c>
      <c r="G210" s="91">
        <v>7.36</v>
      </c>
      <c r="H210" s="92">
        <f t="shared" si="24"/>
        <v>1028.192</v>
      </c>
      <c r="I210" s="159">
        <f t="shared" si="22"/>
        <v>1.4449447185594826E-3</v>
      </c>
      <c r="J210" s="48"/>
    </row>
    <row r="211" spans="1:10" s="34" customFormat="1" x14ac:dyDescent="0.4">
      <c r="A211" s="36"/>
      <c r="B211" s="36"/>
      <c r="C211" s="36"/>
      <c r="D211" s="53"/>
      <c r="E211" s="36"/>
      <c r="F211" s="68"/>
      <c r="G211" s="89"/>
      <c r="H211" s="90"/>
      <c r="I211" s="167"/>
      <c r="J211" s="48"/>
    </row>
    <row r="212" spans="1:10" s="34" customFormat="1" x14ac:dyDescent="0.4">
      <c r="A212" s="36"/>
      <c r="B212" s="36"/>
      <c r="C212" s="139" t="s">
        <v>189</v>
      </c>
      <c r="D212" s="135" t="s">
        <v>68</v>
      </c>
      <c r="E212" s="36"/>
      <c r="F212" s="68"/>
      <c r="G212" s="89"/>
      <c r="H212" s="86">
        <f>SUM(H214)</f>
        <v>483.65610000000004</v>
      </c>
      <c r="I212" s="166">
        <f t="shared" si="22"/>
        <v>6.7969438324172622E-4</v>
      </c>
      <c r="J212" s="48"/>
    </row>
    <row r="213" spans="1:10" s="34" customFormat="1" x14ac:dyDescent="0.4">
      <c r="A213" s="36"/>
      <c r="B213" s="36"/>
      <c r="C213" s="36"/>
      <c r="D213" s="130"/>
      <c r="E213" s="36"/>
      <c r="F213" s="68"/>
      <c r="G213" s="89"/>
      <c r="H213" s="90"/>
      <c r="I213" s="167"/>
      <c r="J213" s="48"/>
    </row>
    <row r="214" spans="1:10" s="34" customFormat="1" ht="30" x14ac:dyDescent="0.4">
      <c r="A214" s="51" t="s">
        <v>19</v>
      </c>
      <c r="B214" s="51" t="s">
        <v>75</v>
      </c>
      <c r="C214" s="51" t="s">
        <v>309</v>
      </c>
      <c r="D214" s="52" t="s">
        <v>76</v>
      </c>
      <c r="E214" s="51" t="s">
        <v>20</v>
      </c>
      <c r="F214" s="57">
        <f>'MEMÓRIA DE CÁLCULO'!D370</f>
        <v>5.19</v>
      </c>
      <c r="G214" s="91">
        <v>93.19</v>
      </c>
      <c r="H214" s="92">
        <f t="shared" ref="H214" si="25">F214*G214</f>
        <v>483.65610000000004</v>
      </c>
      <c r="I214" s="165">
        <f t="shared" si="22"/>
        <v>6.7969438324172622E-4</v>
      </c>
      <c r="J214" s="48"/>
    </row>
    <row r="215" spans="1:10" s="34" customFormat="1" ht="15.4" thickBot="1" x14ac:dyDescent="0.45">
      <c r="A215" s="36"/>
      <c r="B215" s="36"/>
      <c r="C215" s="36"/>
      <c r="D215" s="53"/>
      <c r="E215" s="36"/>
      <c r="F215" s="68"/>
      <c r="G215" s="89"/>
      <c r="H215" s="90"/>
      <c r="I215" s="168"/>
      <c r="J215" s="48"/>
    </row>
    <row r="216" spans="1:10" ht="15.4" thickBot="1" x14ac:dyDescent="0.45">
      <c r="B216" s="111"/>
      <c r="C216" s="142">
        <v>6</v>
      </c>
      <c r="D216" s="108" t="s">
        <v>163</v>
      </c>
      <c r="E216" s="107"/>
      <c r="F216" s="107"/>
      <c r="G216" s="107"/>
      <c r="H216" s="160">
        <f>ROUND(SUM(H218,H222,H226,H230,H236,H241,H247,H253),2)</f>
        <v>12951.75</v>
      </c>
      <c r="I216" s="169">
        <f t="shared" si="22"/>
        <v>1.8201428097673177E-2</v>
      </c>
    </row>
    <row r="217" spans="1:10" x14ac:dyDescent="0.4">
      <c r="A217" s="58"/>
      <c r="B217" s="58"/>
      <c r="C217" s="58"/>
      <c r="D217" s="59"/>
      <c r="E217" s="58"/>
      <c r="F217" s="60"/>
      <c r="G217" s="83"/>
      <c r="H217" s="83"/>
      <c r="I217" s="158"/>
    </row>
    <row r="218" spans="1:10" x14ac:dyDescent="0.4">
      <c r="A218" s="58"/>
      <c r="B218" s="58"/>
      <c r="C218" s="139" t="s">
        <v>190</v>
      </c>
      <c r="D218" s="56" t="s">
        <v>39</v>
      </c>
      <c r="E218" s="58"/>
      <c r="F218" s="64"/>
      <c r="G218" s="85"/>
      <c r="H218" s="86">
        <f>SUM(H220)</f>
        <v>1616.9760000000001</v>
      </c>
      <c r="I218" s="166">
        <f t="shared" si="22"/>
        <v>2.2723780492723521E-3</v>
      </c>
    </row>
    <row r="219" spans="1:10" x14ac:dyDescent="0.4">
      <c r="A219" s="58"/>
      <c r="B219" s="58"/>
      <c r="C219" s="58"/>
      <c r="D219" s="59"/>
      <c r="E219" s="58"/>
      <c r="F219" s="60"/>
      <c r="G219" s="83"/>
      <c r="H219" s="83"/>
      <c r="I219" s="167"/>
    </row>
    <row r="220" spans="1:10" x14ac:dyDescent="0.4">
      <c r="A220" s="51" t="s">
        <v>366</v>
      </c>
      <c r="B220" s="35" t="s">
        <v>96</v>
      </c>
      <c r="C220" s="35" t="s">
        <v>310</v>
      </c>
      <c r="D220" s="75" t="s">
        <v>97</v>
      </c>
      <c r="E220" s="35" t="s">
        <v>18</v>
      </c>
      <c r="F220" s="63">
        <f>'MEMÓRIA DE CÁLCULO'!D377</f>
        <v>45.6</v>
      </c>
      <c r="G220" s="87">
        <v>35.46</v>
      </c>
      <c r="H220" s="87">
        <f>F220*G220</f>
        <v>1616.9760000000001</v>
      </c>
      <c r="I220" s="166">
        <f t="shared" si="22"/>
        <v>2.2723780492723521E-3</v>
      </c>
    </row>
    <row r="221" spans="1:10" x14ac:dyDescent="0.4">
      <c r="A221" s="58"/>
      <c r="B221" s="58"/>
      <c r="C221" s="58"/>
      <c r="D221" s="59"/>
      <c r="E221" s="58"/>
      <c r="F221" s="60"/>
      <c r="G221" s="83"/>
      <c r="H221" s="83"/>
      <c r="I221" s="167"/>
    </row>
    <row r="222" spans="1:10" x14ac:dyDescent="0.4">
      <c r="A222" s="58"/>
      <c r="B222" s="58"/>
      <c r="C222" s="139" t="s">
        <v>191</v>
      </c>
      <c r="D222" s="56" t="s">
        <v>52</v>
      </c>
      <c r="E222" s="58"/>
      <c r="F222" s="64"/>
      <c r="G222" s="85"/>
      <c r="H222" s="86">
        <f>SUM(H224)</f>
        <v>34.58</v>
      </c>
      <c r="I222" s="166">
        <f t="shared" si="22"/>
        <v>4.8596165276316979E-5</v>
      </c>
    </row>
    <row r="223" spans="1:10" x14ac:dyDescent="0.4">
      <c r="A223" s="58"/>
      <c r="B223" s="58"/>
      <c r="C223" s="58"/>
      <c r="D223" s="59"/>
      <c r="E223" s="58"/>
      <c r="F223" s="60"/>
      <c r="G223" s="83"/>
      <c r="H223" s="83"/>
      <c r="I223" s="167"/>
    </row>
    <row r="224" spans="1:10" x14ac:dyDescent="0.4">
      <c r="A224" s="51" t="s">
        <v>19</v>
      </c>
      <c r="B224" s="35" t="s">
        <v>40</v>
      </c>
      <c r="C224" s="35" t="s">
        <v>311</v>
      </c>
      <c r="D224" s="65" t="s">
        <v>41</v>
      </c>
      <c r="E224" s="35" t="s">
        <v>26</v>
      </c>
      <c r="F224" s="63">
        <f>'MEMÓRIA DE CÁLCULO'!D382</f>
        <v>38</v>
      </c>
      <c r="G224" s="87">
        <v>0.91</v>
      </c>
      <c r="H224" s="87">
        <f>F224*G224</f>
        <v>34.58</v>
      </c>
      <c r="I224" s="166">
        <f t="shared" si="22"/>
        <v>4.8596165276316979E-5</v>
      </c>
    </row>
    <row r="225" spans="1:24" s="74" customFormat="1" x14ac:dyDescent="0.4">
      <c r="A225" s="71"/>
      <c r="B225" s="71"/>
      <c r="C225" s="71"/>
      <c r="D225" s="70"/>
      <c r="E225" s="71"/>
      <c r="F225" s="72"/>
      <c r="G225" s="88"/>
      <c r="H225" s="88"/>
      <c r="I225" s="167"/>
    </row>
    <row r="226" spans="1:24" x14ac:dyDescent="0.4">
      <c r="A226" s="58"/>
      <c r="B226" s="58"/>
      <c r="C226" s="139" t="s">
        <v>192</v>
      </c>
      <c r="D226" s="56" t="s">
        <v>64</v>
      </c>
      <c r="E226" s="58"/>
      <c r="F226" s="64"/>
      <c r="G226" s="85"/>
      <c r="H226" s="86">
        <f>SUM(H228)</f>
        <v>895.49999999999989</v>
      </c>
      <c r="I226" s="166">
        <f t="shared" si="22"/>
        <v>1.2584692309121413E-3</v>
      </c>
    </row>
    <row r="227" spans="1:24" s="74" customFormat="1" x14ac:dyDescent="0.4">
      <c r="A227" s="71"/>
      <c r="B227" s="71"/>
      <c r="C227" s="71"/>
      <c r="D227" s="70"/>
      <c r="E227" s="71"/>
      <c r="F227" s="72"/>
      <c r="G227" s="88"/>
      <c r="H227" s="88"/>
      <c r="I227" s="167"/>
    </row>
    <row r="228" spans="1:24" s="74" customFormat="1" ht="30" x14ac:dyDescent="0.4">
      <c r="A228" s="51" t="s">
        <v>19</v>
      </c>
      <c r="B228" s="35" t="s">
        <v>77</v>
      </c>
      <c r="C228" s="35" t="s">
        <v>312</v>
      </c>
      <c r="D228" s="65" t="s">
        <v>78</v>
      </c>
      <c r="E228" s="35" t="s">
        <v>18</v>
      </c>
      <c r="F228" s="63">
        <f>'MEMÓRIA DE CÁLCULO'!D387</f>
        <v>45</v>
      </c>
      <c r="G228" s="87">
        <v>19.899999999999999</v>
      </c>
      <c r="H228" s="87">
        <f>F228*G228</f>
        <v>895.49999999999989</v>
      </c>
      <c r="I228" s="165">
        <f t="shared" si="22"/>
        <v>1.2584692309121413E-3</v>
      </c>
    </row>
    <row r="229" spans="1:24" x14ac:dyDescent="0.4">
      <c r="A229" s="71"/>
      <c r="B229" s="71"/>
      <c r="C229" s="71"/>
      <c r="D229" s="70"/>
      <c r="E229" s="71"/>
      <c r="F229" s="72"/>
      <c r="G229" s="88"/>
      <c r="H229" s="88"/>
      <c r="I229" s="167"/>
    </row>
    <row r="230" spans="1:24" x14ac:dyDescent="0.4">
      <c r="A230" s="58"/>
      <c r="B230" s="58"/>
      <c r="C230" s="139" t="s">
        <v>193</v>
      </c>
      <c r="D230" s="56" t="s">
        <v>27</v>
      </c>
      <c r="E230" s="58"/>
      <c r="F230" s="64"/>
      <c r="G230" s="85"/>
      <c r="H230" s="86">
        <f>SUM(H232:H234)</f>
        <v>2379.6300999999999</v>
      </c>
      <c r="I230" s="166">
        <f t="shared" si="22"/>
        <v>3.3441555129004826E-3</v>
      </c>
    </row>
    <row r="231" spans="1:24" s="74" customFormat="1" x14ac:dyDescent="0.4">
      <c r="A231" s="71"/>
      <c r="B231" s="71"/>
      <c r="C231" s="71"/>
      <c r="D231" s="70"/>
      <c r="E231" s="71"/>
      <c r="F231" s="72"/>
      <c r="G231" s="88"/>
      <c r="H231" s="88"/>
      <c r="I231" s="167"/>
    </row>
    <row r="232" spans="1:24" x14ac:dyDescent="0.4">
      <c r="A232" s="51" t="s">
        <v>19</v>
      </c>
      <c r="B232" s="35" t="s">
        <v>28</v>
      </c>
      <c r="C232" s="35" t="s">
        <v>313</v>
      </c>
      <c r="D232" s="65" t="s">
        <v>55</v>
      </c>
      <c r="E232" s="35" t="s">
        <v>20</v>
      </c>
      <c r="F232" s="63">
        <f>'MEMÓRIA DE CÁLCULO'!D393</f>
        <v>45</v>
      </c>
      <c r="G232" s="87">
        <v>41.97</v>
      </c>
      <c r="H232" s="87">
        <f>F232*G232</f>
        <v>1888.6499999999999</v>
      </c>
      <c r="I232" s="162">
        <f t="shared" si="22"/>
        <v>2.6541685236875666E-3</v>
      </c>
    </row>
    <row r="233" spans="1:24" x14ac:dyDescent="0.4">
      <c r="A233" s="51" t="s">
        <v>19</v>
      </c>
      <c r="B233" s="35" t="s">
        <v>58</v>
      </c>
      <c r="C233" s="35" t="s">
        <v>314</v>
      </c>
      <c r="D233" s="65" t="s">
        <v>59</v>
      </c>
      <c r="E233" s="35" t="s">
        <v>20</v>
      </c>
      <c r="F233" s="63">
        <f>'MEMÓRIA DE CÁLCULO'!D396</f>
        <v>44.21</v>
      </c>
      <c r="G233" s="87">
        <v>4.6100000000000003</v>
      </c>
      <c r="H233" s="87">
        <f t="shared" ref="H233:H234" si="26">F233*G233</f>
        <v>203.80810000000002</v>
      </c>
      <c r="I233" s="67">
        <f t="shared" si="22"/>
        <v>2.8641677594714113E-4</v>
      </c>
    </row>
    <row r="234" spans="1:24" x14ac:dyDescent="0.4">
      <c r="A234" s="51" t="s">
        <v>19</v>
      </c>
      <c r="B234" s="35" t="s">
        <v>83</v>
      </c>
      <c r="C234" s="35" t="s">
        <v>315</v>
      </c>
      <c r="D234" s="65" t="s">
        <v>84</v>
      </c>
      <c r="E234" s="35" t="s">
        <v>20</v>
      </c>
      <c r="F234" s="63">
        <f>'MEMÓRIA DE CÁLCULO'!D399</f>
        <v>1.8</v>
      </c>
      <c r="G234" s="87">
        <v>159.54</v>
      </c>
      <c r="H234" s="87">
        <f t="shared" si="26"/>
        <v>287.17199999999997</v>
      </c>
      <c r="I234" s="159">
        <f t="shared" si="22"/>
        <v>4.0357021326577495E-4</v>
      </c>
    </row>
    <row r="235" spans="1:24" x14ac:dyDescent="0.4">
      <c r="A235" s="71"/>
      <c r="B235" s="71"/>
      <c r="C235" s="71"/>
      <c r="D235" s="70"/>
      <c r="E235" s="71"/>
      <c r="F235" s="72"/>
      <c r="G235" s="88"/>
      <c r="H235" s="88"/>
      <c r="I235" s="167"/>
    </row>
    <row r="236" spans="1:24" s="34" customFormat="1" x14ac:dyDescent="0.4">
      <c r="A236" s="36"/>
      <c r="B236" s="36"/>
      <c r="C236" s="139" t="s">
        <v>194</v>
      </c>
      <c r="D236" s="56" t="s">
        <v>65</v>
      </c>
      <c r="E236" s="36"/>
      <c r="F236" s="68"/>
      <c r="G236" s="89"/>
      <c r="H236" s="86">
        <f>SUM(H238:H239)</f>
        <v>1940.02</v>
      </c>
      <c r="I236" s="166">
        <f t="shared" si="22"/>
        <v>2.7263601087148775E-3</v>
      </c>
    </row>
    <row r="237" spans="1:24" s="34" customFormat="1" x14ac:dyDescent="0.4">
      <c r="A237" s="36"/>
      <c r="B237" s="36"/>
      <c r="C237" s="36"/>
      <c r="D237" s="53"/>
      <c r="E237" s="36"/>
      <c r="F237" s="68"/>
      <c r="G237" s="89"/>
      <c r="H237" s="90"/>
      <c r="I237" s="167"/>
      <c r="J237" s="101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</row>
    <row r="238" spans="1:24" s="34" customFormat="1" x14ac:dyDescent="0.4">
      <c r="A238" s="51" t="s">
        <v>19</v>
      </c>
      <c r="B238" s="51" t="s">
        <v>100</v>
      </c>
      <c r="C238" s="51" t="s">
        <v>316</v>
      </c>
      <c r="D238" s="52" t="s">
        <v>101</v>
      </c>
      <c r="E238" s="51" t="s">
        <v>26</v>
      </c>
      <c r="F238" s="57">
        <f>'MEMÓRIA DE CÁLCULO'!D404</f>
        <v>7</v>
      </c>
      <c r="G238" s="91">
        <v>27.92</v>
      </c>
      <c r="H238" s="92">
        <f>F238*G238</f>
        <v>195.44</v>
      </c>
      <c r="I238" s="162">
        <f t="shared" si="22"/>
        <v>2.7465686933497371E-4</v>
      </c>
      <c r="J238" s="48"/>
    </row>
    <row r="239" spans="1:24" s="34" customFormat="1" x14ac:dyDescent="0.4">
      <c r="A239" s="51" t="s">
        <v>19</v>
      </c>
      <c r="B239" s="51" t="s">
        <v>102</v>
      </c>
      <c r="C239" s="51" t="s">
        <v>317</v>
      </c>
      <c r="D239" s="52" t="s">
        <v>103</v>
      </c>
      <c r="E239" s="51" t="s">
        <v>26</v>
      </c>
      <c r="F239" s="57">
        <f>'MEMÓRIA DE CÁLCULO'!D407</f>
        <v>38</v>
      </c>
      <c r="G239" s="91">
        <v>45.91</v>
      </c>
      <c r="H239" s="92">
        <f>F239*G239</f>
        <v>1744.58</v>
      </c>
      <c r="I239" s="159">
        <f t="shared" si="22"/>
        <v>2.4517032393799039E-3</v>
      </c>
      <c r="J239" s="48"/>
    </row>
    <row r="240" spans="1:24" s="34" customFormat="1" x14ac:dyDescent="0.4">
      <c r="A240" s="36"/>
      <c r="B240" s="36"/>
      <c r="C240" s="36"/>
      <c r="D240" s="53"/>
      <c r="E240" s="36"/>
      <c r="F240" s="68"/>
      <c r="G240" s="89"/>
      <c r="H240" s="90"/>
      <c r="I240" s="167"/>
      <c r="J240" s="48"/>
    </row>
    <row r="241" spans="1:10" s="34" customFormat="1" x14ac:dyDescent="0.4">
      <c r="A241" s="36"/>
      <c r="B241" s="36"/>
      <c r="C241" s="139" t="s">
        <v>195</v>
      </c>
      <c r="D241" s="56" t="s">
        <v>66</v>
      </c>
      <c r="E241" s="36"/>
      <c r="F241" s="68"/>
      <c r="G241" s="89"/>
      <c r="H241" s="86">
        <f>SUM(H243:H245)</f>
        <v>3152.6600000000003</v>
      </c>
      <c r="I241" s="166">
        <f t="shared" si="22"/>
        <v>4.4305143556979034E-3</v>
      </c>
      <c r="J241" s="48"/>
    </row>
    <row r="242" spans="1:10" s="34" customFormat="1" x14ac:dyDescent="0.4">
      <c r="A242" s="36"/>
      <c r="B242" s="36"/>
      <c r="C242" s="36"/>
      <c r="D242" s="77"/>
      <c r="E242" s="36"/>
      <c r="F242" s="68"/>
      <c r="G242" s="89"/>
      <c r="H242" s="90"/>
      <c r="I242" s="167"/>
      <c r="J242" s="48"/>
    </row>
    <row r="243" spans="1:10" s="34" customFormat="1" x14ac:dyDescent="0.4">
      <c r="A243" s="51" t="s">
        <v>366</v>
      </c>
      <c r="B243" s="51" t="s">
        <v>382</v>
      </c>
      <c r="C243" s="51" t="s">
        <v>318</v>
      </c>
      <c r="D243" s="52" t="s">
        <v>383</v>
      </c>
      <c r="E243" s="51" t="s">
        <v>17</v>
      </c>
      <c r="F243" s="57">
        <f>'MEMÓRIA DE CÁLCULO'!D412</f>
        <v>2</v>
      </c>
      <c r="G243" s="91">
        <v>936.98</v>
      </c>
      <c r="H243" s="92">
        <f>F243*G243</f>
        <v>1873.96</v>
      </c>
      <c r="I243" s="162">
        <f t="shared" si="22"/>
        <v>2.6335242880626652E-3</v>
      </c>
      <c r="J243" s="48"/>
    </row>
    <row r="244" spans="1:10" s="34" customFormat="1" x14ac:dyDescent="0.4">
      <c r="A244" s="51" t="s">
        <v>19</v>
      </c>
      <c r="B244" s="51" t="s">
        <v>105</v>
      </c>
      <c r="C244" s="51" t="s">
        <v>319</v>
      </c>
      <c r="D244" s="52" t="s">
        <v>106</v>
      </c>
      <c r="E244" s="51" t="s">
        <v>17</v>
      </c>
      <c r="F244" s="57">
        <f>'MEMÓRIA DE CÁLCULO'!D415</f>
        <v>2</v>
      </c>
      <c r="G244" s="91">
        <v>298.43</v>
      </c>
      <c r="H244" s="92">
        <f t="shared" ref="H244:H245" si="27">F244*G244</f>
        <v>596.86</v>
      </c>
      <c r="I244" s="67">
        <f t="shared" si="22"/>
        <v>8.387827416663549E-4</v>
      </c>
      <c r="J244" s="48"/>
    </row>
    <row r="245" spans="1:10" s="34" customFormat="1" ht="30" x14ac:dyDescent="0.4">
      <c r="A245" s="51" t="s">
        <v>366</v>
      </c>
      <c r="B245" s="51" t="s">
        <v>107</v>
      </c>
      <c r="C245" s="51" t="s">
        <v>320</v>
      </c>
      <c r="D245" s="52" t="s">
        <v>108</v>
      </c>
      <c r="E245" s="51" t="s">
        <v>17</v>
      </c>
      <c r="F245" s="57">
        <f>'MEMÓRIA DE CÁLCULO'!D418</f>
        <v>2</v>
      </c>
      <c r="G245" s="91">
        <v>340.92</v>
      </c>
      <c r="H245" s="92">
        <f t="shared" si="27"/>
        <v>681.84</v>
      </c>
      <c r="I245" s="159">
        <f t="shared" si="22"/>
        <v>9.5820732596888284E-4</v>
      </c>
      <c r="J245" s="48"/>
    </row>
    <row r="246" spans="1:10" s="34" customFormat="1" x14ac:dyDescent="0.4">
      <c r="A246" s="36"/>
      <c r="B246" s="36"/>
      <c r="C246" s="36"/>
      <c r="D246" s="53"/>
      <c r="E246" s="36"/>
      <c r="F246" s="68"/>
      <c r="G246" s="89"/>
      <c r="H246" s="90"/>
      <c r="I246" s="167"/>
      <c r="J246" s="48"/>
    </row>
    <row r="247" spans="1:10" s="34" customFormat="1" x14ac:dyDescent="0.4">
      <c r="A247" s="36"/>
      <c r="B247" s="36"/>
      <c r="C247" s="139" t="s">
        <v>196</v>
      </c>
      <c r="D247" s="136" t="s">
        <v>67</v>
      </c>
      <c r="E247" s="36"/>
      <c r="F247" s="68"/>
      <c r="G247" s="89"/>
      <c r="H247" s="86">
        <f>SUM(H249:H251)</f>
        <v>2439.4049999999997</v>
      </c>
      <c r="I247" s="166">
        <f t="shared" si="22"/>
        <v>3.4281587205284561E-3</v>
      </c>
      <c r="J247" s="48"/>
    </row>
    <row r="248" spans="1:10" s="34" customFormat="1" x14ac:dyDescent="0.4">
      <c r="A248" s="36"/>
      <c r="B248" s="36"/>
      <c r="C248" s="36"/>
      <c r="D248" s="53"/>
      <c r="E248" s="36"/>
      <c r="F248" s="68"/>
      <c r="G248" s="89"/>
      <c r="H248" s="90"/>
      <c r="I248" s="167"/>
      <c r="J248" s="48"/>
    </row>
    <row r="249" spans="1:10" s="34" customFormat="1" x14ac:dyDescent="0.4">
      <c r="A249" s="51" t="s">
        <v>19</v>
      </c>
      <c r="B249" s="51" t="s">
        <v>153</v>
      </c>
      <c r="C249" s="51" t="s">
        <v>321</v>
      </c>
      <c r="D249" s="52" t="s">
        <v>154</v>
      </c>
      <c r="E249" s="51" t="s">
        <v>20</v>
      </c>
      <c r="F249" s="57">
        <f>'MEMÓRIA DE CÁLCULO'!D423</f>
        <v>4.5</v>
      </c>
      <c r="G249" s="91">
        <v>321.18</v>
      </c>
      <c r="H249" s="92">
        <f>F249*G249</f>
        <v>1445.31</v>
      </c>
      <c r="I249" s="162">
        <f t="shared" si="22"/>
        <v>2.0311313948962895E-3</v>
      </c>
      <c r="J249" s="48"/>
    </row>
    <row r="250" spans="1:10" s="34" customFormat="1" x14ac:dyDescent="0.4">
      <c r="A250" s="51" t="s">
        <v>19</v>
      </c>
      <c r="B250" s="51" t="s">
        <v>151</v>
      </c>
      <c r="C250" s="51" t="s">
        <v>322</v>
      </c>
      <c r="D250" s="52" t="s">
        <v>152</v>
      </c>
      <c r="E250" s="51" t="s">
        <v>20</v>
      </c>
      <c r="F250" s="57">
        <f>'MEMÓRIA DE CÁLCULO'!D427</f>
        <v>4.5</v>
      </c>
      <c r="G250" s="91">
        <v>58.99</v>
      </c>
      <c r="H250" s="92">
        <f t="shared" ref="H250:H251" si="28">F250*G250</f>
        <v>265.45499999999998</v>
      </c>
      <c r="I250" s="67">
        <f t="shared" si="22"/>
        <v>3.730507534246594E-4</v>
      </c>
      <c r="J250" s="48"/>
    </row>
    <row r="251" spans="1:10" s="34" customFormat="1" x14ac:dyDescent="0.4">
      <c r="A251" s="51" t="s">
        <v>19</v>
      </c>
      <c r="B251" s="51" t="s">
        <v>149</v>
      </c>
      <c r="C251" s="51" t="s">
        <v>323</v>
      </c>
      <c r="D251" s="52" t="s">
        <v>150</v>
      </c>
      <c r="E251" s="51" t="s">
        <v>115</v>
      </c>
      <c r="F251" s="57">
        <f>'MEMÓRIA DE CÁLCULO'!D431</f>
        <v>99</v>
      </c>
      <c r="G251" s="91">
        <v>7.36</v>
      </c>
      <c r="H251" s="92">
        <f t="shared" si="28"/>
        <v>728.64</v>
      </c>
      <c r="I251" s="159">
        <f t="shared" si="22"/>
        <v>1.0239765722075073E-3</v>
      </c>
      <c r="J251" s="48"/>
    </row>
    <row r="252" spans="1:10" s="34" customFormat="1" x14ac:dyDescent="0.4">
      <c r="A252" s="36"/>
      <c r="B252" s="36"/>
      <c r="C252" s="36"/>
      <c r="D252" s="53"/>
      <c r="E252" s="36"/>
      <c r="F252" s="68"/>
      <c r="G252" s="89"/>
      <c r="H252" s="90"/>
      <c r="I252" s="167"/>
      <c r="J252" s="48"/>
    </row>
    <row r="253" spans="1:10" s="34" customFormat="1" x14ac:dyDescent="0.4">
      <c r="A253" s="36"/>
      <c r="B253" s="36"/>
      <c r="C253" s="139" t="s">
        <v>197</v>
      </c>
      <c r="D253" s="135" t="s">
        <v>68</v>
      </c>
      <c r="E253" s="36"/>
      <c r="F253" s="68"/>
      <c r="G253" s="89"/>
      <c r="H253" s="86">
        <f>SUM(H255)</f>
        <v>492.9751</v>
      </c>
      <c r="I253" s="166">
        <f t="shared" si="22"/>
        <v>6.9279061413270355E-4</v>
      </c>
      <c r="J253" s="48"/>
    </row>
    <row r="254" spans="1:10" s="34" customFormat="1" x14ac:dyDescent="0.4">
      <c r="A254" s="36"/>
      <c r="B254" s="36"/>
      <c r="C254" s="36"/>
      <c r="D254" s="130"/>
      <c r="E254" s="36"/>
      <c r="F254" s="68"/>
      <c r="G254" s="89"/>
      <c r="H254" s="90"/>
      <c r="I254" s="167"/>
      <c r="J254" s="48"/>
    </row>
    <row r="255" spans="1:10" s="34" customFormat="1" ht="30" x14ac:dyDescent="0.4">
      <c r="A255" s="51" t="s">
        <v>19</v>
      </c>
      <c r="B255" s="51" t="s">
        <v>75</v>
      </c>
      <c r="C255" s="51" t="s">
        <v>324</v>
      </c>
      <c r="D255" s="52" t="s">
        <v>76</v>
      </c>
      <c r="E255" s="51" t="s">
        <v>20</v>
      </c>
      <c r="F255" s="57">
        <f>'MEMÓRIA DE CÁLCULO'!D437</f>
        <v>5.29</v>
      </c>
      <c r="G255" s="91">
        <v>93.19</v>
      </c>
      <c r="H255" s="92">
        <f t="shared" ref="H255" si="29">F255*G255</f>
        <v>492.9751</v>
      </c>
      <c r="I255" s="165">
        <f t="shared" si="22"/>
        <v>6.9279061413270355E-4</v>
      </c>
      <c r="J255" s="48"/>
    </row>
    <row r="256" spans="1:10" s="34" customFormat="1" ht="15.4" thickBot="1" x14ac:dyDescent="0.45">
      <c r="A256" s="36"/>
      <c r="B256" s="36"/>
      <c r="C256" s="36"/>
      <c r="D256" s="53"/>
      <c r="E256" s="36"/>
      <c r="F256" s="68"/>
      <c r="G256" s="89"/>
      <c r="H256" s="90"/>
      <c r="I256" s="168"/>
      <c r="J256" s="48"/>
    </row>
    <row r="257" spans="1:9" ht="15.4" thickBot="1" x14ac:dyDescent="0.45">
      <c r="B257" s="111"/>
      <c r="C257" s="142">
        <v>7</v>
      </c>
      <c r="D257" s="108" t="s">
        <v>164</v>
      </c>
      <c r="E257" s="107"/>
      <c r="F257" s="107"/>
      <c r="G257" s="107"/>
      <c r="H257" s="160">
        <f>ROUND(SUM(H259,H263,H267,H271,H277,H282,H288,H294),2)</f>
        <v>19702.03</v>
      </c>
      <c r="I257" s="169">
        <f t="shared" ref="I257:I320" si="30">H257/H$380</f>
        <v>2.768777056561467E-2</v>
      </c>
    </row>
    <row r="258" spans="1:9" x14ac:dyDescent="0.4">
      <c r="A258" s="58"/>
      <c r="B258" s="58"/>
      <c r="C258" s="58"/>
      <c r="D258" s="59"/>
      <c r="E258" s="58"/>
      <c r="F258" s="60"/>
      <c r="G258" s="83"/>
      <c r="H258" s="83"/>
      <c r="I258" s="158"/>
    </row>
    <row r="259" spans="1:9" x14ac:dyDescent="0.4">
      <c r="A259" s="58"/>
      <c r="B259" s="58"/>
      <c r="C259" s="139" t="s">
        <v>198</v>
      </c>
      <c r="D259" s="56" t="s">
        <v>39</v>
      </c>
      <c r="E259" s="58"/>
      <c r="F259" s="64"/>
      <c r="G259" s="85"/>
      <c r="H259" s="86">
        <f>SUM(H261)</f>
        <v>957.42000000000007</v>
      </c>
      <c r="I259" s="166">
        <f t="shared" si="30"/>
        <v>1.3454870028586294E-3</v>
      </c>
    </row>
    <row r="260" spans="1:9" x14ac:dyDescent="0.4">
      <c r="A260" s="58"/>
      <c r="B260" s="58"/>
      <c r="C260" s="58"/>
      <c r="D260" s="59"/>
      <c r="E260" s="58"/>
      <c r="F260" s="60"/>
      <c r="G260" s="83"/>
      <c r="H260" s="83"/>
      <c r="I260" s="167"/>
    </row>
    <row r="261" spans="1:9" x14ac:dyDescent="0.4">
      <c r="A261" s="35" t="s">
        <v>366</v>
      </c>
      <c r="B261" s="35" t="s">
        <v>96</v>
      </c>
      <c r="C261" s="35" t="s">
        <v>325</v>
      </c>
      <c r="D261" s="75" t="s">
        <v>97</v>
      </c>
      <c r="E261" s="35" t="s">
        <v>18</v>
      </c>
      <c r="F261" s="63">
        <f>'MEMÓRIA DE CÁLCULO'!D446</f>
        <v>27</v>
      </c>
      <c r="G261" s="87">
        <v>35.46</v>
      </c>
      <c r="H261" s="87">
        <f>F261*G261</f>
        <v>957.42000000000007</v>
      </c>
      <c r="I261" s="166">
        <f t="shared" si="30"/>
        <v>1.3454870028586294E-3</v>
      </c>
    </row>
    <row r="262" spans="1:9" x14ac:dyDescent="0.4">
      <c r="A262" s="58"/>
      <c r="B262" s="58"/>
      <c r="C262" s="58"/>
      <c r="D262" s="59"/>
      <c r="E262" s="58"/>
      <c r="F262" s="60"/>
      <c r="G262" s="83"/>
      <c r="H262" s="83"/>
      <c r="I262" s="167"/>
    </row>
    <row r="263" spans="1:9" x14ac:dyDescent="0.4">
      <c r="A263" s="58"/>
      <c r="B263" s="58"/>
      <c r="C263" s="139" t="s">
        <v>199</v>
      </c>
      <c r="D263" s="56" t="s">
        <v>52</v>
      </c>
      <c r="E263" s="58"/>
      <c r="F263" s="64"/>
      <c r="G263" s="85"/>
      <c r="H263" s="86">
        <f>SUM(H265)</f>
        <v>40.950000000000003</v>
      </c>
      <c r="I263" s="166">
        <f t="shared" si="30"/>
        <v>5.7548090458796424E-5</v>
      </c>
    </row>
    <row r="264" spans="1:9" x14ac:dyDescent="0.4">
      <c r="A264" s="58"/>
      <c r="B264" s="58"/>
      <c r="C264" s="58"/>
      <c r="D264" s="59"/>
      <c r="E264" s="58"/>
      <c r="F264" s="60"/>
      <c r="G264" s="83"/>
      <c r="H264" s="83"/>
      <c r="I264" s="167"/>
    </row>
    <row r="265" spans="1:9" x14ac:dyDescent="0.4">
      <c r="A265" s="35" t="s">
        <v>19</v>
      </c>
      <c r="B265" s="35" t="s">
        <v>40</v>
      </c>
      <c r="C265" s="35" t="s">
        <v>326</v>
      </c>
      <c r="D265" s="65" t="s">
        <v>41</v>
      </c>
      <c r="E265" s="35" t="s">
        <v>26</v>
      </c>
      <c r="F265" s="63">
        <f>'MEMÓRIA DE CÁLCULO'!D452</f>
        <v>45</v>
      </c>
      <c r="G265" s="87">
        <v>0.91</v>
      </c>
      <c r="H265" s="87">
        <f>F265*G265</f>
        <v>40.950000000000003</v>
      </c>
      <c r="I265" s="166">
        <f t="shared" si="30"/>
        <v>5.7548090458796424E-5</v>
      </c>
    </row>
    <row r="266" spans="1:9" s="74" customFormat="1" x14ac:dyDescent="0.4">
      <c r="A266" s="71"/>
      <c r="B266" s="71"/>
      <c r="C266" s="71"/>
      <c r="D266" s="70"/>
      <c r="E266" s="71"/>
      <c r="F266" s="72"/>
      <c r="G266" s="88"/>
      <c r="H266" s="88"/>
      <c r="I266" s="167"/>
    </row>
    <row r="267" spans="1:9" x14ac:dyDescent="0.4">
      <c r="A267" s="58"/>
      <c r="B267" s="58"/>
      <c r="C267" s="139" t="s">
        <v>200</v>
      </c>
      <c r="D267" s="56" t="s">
        <v>64</v>
      </c>
      <c r="E267" s="58"/>
      <c r="F267" s="64"/>
      <c r="G267" s="85"/>
      <c r="H267" s="86">
        <f>SUM(H269)</f>
        <v>1373.1</v>
      </c>
      <c r="I267" s="166">
        <f t="shared" si="30"/>
        <v>1.9296528207319503E-3</v>
      </c>
    </row>
    <row r="268" spans="1:9" s="74" customFormat="1" x14ac:dyDescent="0.4">
      <c r="A268" s="71"/>
      <c r="B268" s="71"/>
      <c r="C268" s="71"/>
      <c r="D268" s="70"/>
      <c r="E268" s="71"/>
      <c r="F268" s="72"/>
      <c r="G268" s="88"/>
      <c r="H268" s="88"/>
      <c r="I268" s="167"/>
    </row>
    <row r="269" spans="1:9" s="74" customFormat="1" ht="30" x14ac:dyDescent="0.4">
      <c r="A269" s="35" t="s">
        <v>19</v>
      </c>
      <c r="B269" s="35" t="s">
        <v>77</v>
      </c>
      <c r="C269" s="35" t="s">
        <v>327</v>
      </c>
      <c r="D269" s="65" t="s">
        <v>78</v>
      </c>
      <c r="E269" s="35" t="s">
        <v>18</v>
      </c>
      <c r="F269" s="63">
        <f>'MEMÓRIA DE CÁLCULO'!D457</f>
        <v>69</v>
      </c>
      <c r="G269" s="87">
        <v>19.899999999999999</v>
      </c>
      <c r="H269" s="87">
        <f>F269*G269</f>
        <v>1373.1</v>
      </c>
      <c r="I269" s="165">
        <f t="shared" si="30"/>
        <v>1.9296528207319503E-3</v>
      </c>
    </row>
    <row r="270" spans="1:9" x14ac:dyDescent="0.4">
      <c r="A270" s="71"/>
      <c r="B270" s="71"/>
      <c r="C270" s="71"/>
      <c r="D270" s="70"/>
      <c r="E270" s="71"/>
      <c r="F270" s="72"/>
      <c r="G270" s="88"/>
      <c r="H270" s="88"/>
      <c r="I270" s="167"/>
    </row>
    <row r="271" spans="1:9" x14ac:dyDescent="0.4">
      <c r="A271" s="58"/>
      <c r="B271" s="58"/>
      <c r="C271" s="139" t="s">
        <v>201</v>
      </c>
      <c r="D271" s="56" t="s">
        <v>27</v>
      </c>
      <c r="E271" s="58"/>
      <c r="F271" s="64"/>
      <c r="G271" s="85"/>
      <c r="H271" s="86">
        <f>SUM(H273:H275)</f>
        <v>3649.2332999999999</v>
      </c>
      <c r="I271" s="166">
        <f t="shared" si="30"/>
        <v>5.1283616130317995E-3</v>
      </c>
    </row>
    <row r="272" spans="1:9" s="74" customFormat="1" x14ac:dyDescent="0.4">
      <c r="A272" s="71"/>
      <c r="B272" s="71"/>
      <c r="C272" s="71"/>
      <c r="D272" s="70"/>
      <c r="E272" s="71"/>
      <c r="F272" s="72"/>
      <c r="G272" s="88"/>
      <c r="H272" s="88"/>
      <c r="I272" s="167"/>
    </row>
    <row r="273" spans="1:24" x14ac:dyDescent="0.4">
      <c r="A273" s="35" t="s">
        <v>19</v>
      </c>
      <c r="B273" s="35" t="s">
        <v>28</v>
      </c>
      <c r="C273" s="35" t="s">
        <v>328</v>
      </c>
      <c r="D273" s="65" t="s">
        <v>55</v>
      </c>
      <c r="E273" s="35" t="s">
        <v>20</v>
      </c>
      <c r="F273" s="63">
        <f>'MEMÓRIA DE CÁLCULO'!D463</f>
        <v>69</v>
      </c>
      <c r="G273" s="87">
        <v>41.97</v>
      </c>
      <c r="H273" s="87">
        <f>F273*G273</f>
        <v>2895.93</v>
      </c>
      <c r="I273" s="162">
        <f t="shared" si="30"/>
        <v>4.0697250696542691E-3</v>
      </c>
    </row>
    <row r="274" spans="1:24" x14ac:dyDescent="0.4">
      <c r="A274" s="35" t="s">
        <v>19</v>
      </c>
      <c r="B274" s="35" t="s">
        <v>58</v>
      </c>
      <c r="C274" s="35" t="s">
        <v>329</v>
      </c>
      <c r="D274" s="65" t="s">
        <v>59</v>
      </c>
      <c r="E274" s="35" t="s">
        <v>20</v>
      </c>
      <c r="F274" s="63">
        <f>'MEMÓRIA DE CÁLCULO'!D467</f>
        <v>67.89</v>
      </c>
      <c r="G274" s="87">
        <v>4.6100000000000003</v>
      </c>
      <c r="H274" s="87">
        <f t="shared" ref="H274:H275" si="31">F274*G274</f>
        <v>312.97290000000004</v>
      </c>
      <c r="I274" s="159">
        <f t="shared" si="30"/>
        <v>4.3982888303667521E-4</v>
      </c>
    </row>
    <row r="275" spans="1:24" x14ac:dyDescent="0.4">
      <c r="A275" s="35" t="s">
        <v>19</v>
      </c>
      <c r="B275" s="35" t="s">
        <v>83</v>
      </c>
      <c r="C275" s="35" t="s">
        <v>330</v>
      </c>
      <c r="D275" s="65" t="s">
        <v>84</v>
      </c>
      <c r="E275" s="35" t="s">
        <v>20</v>
      </c>
      <c r="F275" s="63">
        <f>'MEMÓRIA DE CÁLCULO'!D471</f>
        <v>2.76</v>
      </c>
      <c r="G275" s="87">
        <v>159.54</v>
      </c>
      <c r="H275" s="163">
        <f t="shared" si="31"/>
        <v>440.33039999999994</v>
      </c>
      <c r="I275" s="159">
        <f t="shared" si="30"/>
        <v>6.1880766034085489E-4</v>
      </c>
    </row>
    <row r="276" spans="1:24" x14ac:dyDescent="0.4">
      <c r="A276" s="71"/>
      <c r="B276" s="71"/>
      <c r="C276" s="71"/>
      <c r="D276" s="70"/>
      <c r="E276" s="71"/>
      <c r="F276" s="72"/>
      <c r="G276" s="88"/>
      <c r="H276" s="88"/>
      <c r="I276" s="167"/>
    </row>
    <row r="277" spans="1:24" s="34" customFormat="1" x14ac:dyDescent="0.4">
      <c r="A277" s="36"/>
      <c r="B277" s="36"/>
      <c r="C277" s="139" t="s">
        <v>202</v>
      </c>
      <c r="D277" s="56" t="s">
        <v>65</v>
      </c>
      <c r="E277" s="36"/>
      <c r="F277" s="68"/>
      <c r="G277" s="89"/>
      <c r="H277" s="86">
        <f>SUM(H279:H280)</f>
        <v>2736.0299999999997</v>
      </c>
      <c r="I277" s="166">
        <f t="shared" si="30"/>
        <v>3.8450134783389687E-3</v>
      </c>
    </row>
    <row r="278" spans="1:24" s="34" customFormat="1" x14ac:dyDescent="0.4">
      <c r="A278" s="36"/>
      <c r="B278" s="36"/>
      <c r="C278" s="36"/>
      <c r="D278" s="53"/>
      <c r="E278" s="36"/>
      <c r="F278" s="68"/>
      <c r="G278" s="89"/>
      <c r="H278" s="90"/>
      <c r="I278" s="167"/>
      <c r="J278" s="101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</row>
    <row r="279" spans="1:24" s="34" customFormat="1" x14ac:dyDescent="0.4">
      <c r="A279" s="35" t="s">
        <v>19</v>
      </c>
      <c r="B279" s="51" t="s">
        <v>100</v>
      </c>
      <c r="C279" s="51" t="s">
        <v>333</v>
      </c>
      <c r="D279" s="52" t="s">
        <v>101</v>
      </c>
      <c r="E279" s="51" t="s">
        <v>26</v>
      </c>
      <c r="F279" s="57">
        <f>'MEMÓRIA DE CÁLCULO'!D477</f>
        <v>24</v>
      </c>
      <c r="G279" s="91">
        <v>27.92</v>
      </c>
      <c r="H279" s="92">
        <f>F279*G279</f>
        <v>670.08</v>
      </c>
      <c r="I279" s="162">
        <f t="shared" si="30"/>
        <v>9.4168069486276701E-4</v>
      </c>
      <c r="J279" s="48"/>
    </row>
    <row r="280" spans="1:24" s="34" customFormat="1" x14ac:dyDescent="0.4">
      <c r="A280" s="35" t="s">
        <v>19</v>
      </c>
      <c r="B280" s="51" t="s">
        <v>102</v>
      </c>
      <c r="C280" s="51" t="s">
        <v>334</v>
      </c>
      <c r="D280" s="52" t="s">
        <v>103</v>
      </c>
      <c r="E280" s="51" t="s">
        <v>26</v>
      </c>
      <c r="F280" s="57">
        <f>'MEMÓRIA DE CÁLCULO'!D480</f>
        <v>45</v>
      </c>
      <c r="G280" s="91">
        <v>45.91</v>
      </c>
      <c r="H280" s="92">
        <f>F280*G280</f>
        <v>2065.9499999999998</v>
      </c>
      <c r="I280" s="159">
        <f t="shared" si="30"/>
        <v>2.9033327834762017E-3</v>
      </c>
      <c r="J280" s="48"/>
    </row>
    <row r="281" spans="1:24" s="34" customFormat="1" x14ac:dyDescent="0.4">
      <c r="A281" s="36"/>
      <c r="B281" s="36"/>
      <c r="C281" s="36"/>
      <c r="D281" s="53"/>
      <c r="E281" s="36"/>
      <c r="F281" s="68"/>
      <c r="G281" s="89"/>
      <c r="H281" s="90"/>
      <c r="I281" s="167"/>
      <c r="J281" s="48"/>
    </row>
    <row r="282" spans="1:24" s="34" customFormat="1" x14ac:dyDescent="0.4">
      <c r="A282" s="36"/>
      <c r="B282" s="36"/>
      <c r="C282" s="139" t="s">
        <v>203</v>
      </c>
      <c r="D282" s="56" t="s">
        <v>66</v>
      </c>
      <c r="E282" s="36"/>
      <c r="F282" s="68"/>
      <c r="G282" s="89"/>
      <c r="H282" s="86">
        <f>SUM(H284:H286)</f>
        <v>6561.8600000000006</v>
      </c>
      <c r="I282" s="166">
        <f t="shared" si="30"/>
        <v>9.2215509855423181E-3</v>
      </c>
      <c r="J282" s="48"/>
    </row>
    <row r="283" spans="1:24" s="34" customFormat="1" x14ac:dyDescent="0.4">
      <c r="A283" s="36"/>
      <c r="B283" s="36"/>
      <c r="C283" s="36"/>
      <c r="D283" s="77"/>
      <c r="E283" s="36"/>
      <c r="F283" s="68"/>
      <c r="G283" s="89"/>
      <c r="H283" s="90"/>
      <c r="I283" s="167"/>
      <c r="J283" s="48"/>
    </row>
    <row r="284" spans="1:24" s="34" customFormat="1" x14ac:dyDescent="0.4">
      <c r="A284" s="51" t="s">
        <v>366</v>
      </c>
      <c r="B284" s="51" t="s">
        <v>382</v>
      </c>
      <c r="C284" s="51" t="s">
        <v>335</v>
      </c>
      <c r="D284" s="52" t="s">
        <v>383</v>
      </c>
      <c r="E284" s="51" t="s">
        <v>17</v>
      </c>
      <c r="F284" s="152">
        <f>'MEMÓRIA DE CÁLCULO'!D485</f>
        <v>2</v>
      </c>
      <c r="G284" s="91">
        <v>936.98</v>
      </c>
      <c r="H284" s="92">
        <f t="shared" ref="H284:H286" si="32">F284*G284</f>
        <v>1873.96</v>
      </c>
      <c r="I284" s="162">
        <f t="shared" si="30"/>
        <v>2.6335242880626652E-3</v>
      </c>
      <c r="J284" s="48"/>
    </row>
    <row r="285" spans="1:24" s="34" customFormat="1" x14ac:dyDescent="0.4">
      <c r="A285" s="35" t="s">
        <v>19</v>
      </c>
      <c r="B285" s="51" t="s">
        <v>105</v>
      </c>
      <c r="C285" s="51" t="s">
        <v>336</v>
      </c>
      <c r="D285" s="52" t="s">
        <v>106</v>
      </c>
      <c r="E285" s="51" t="s">
        <v>17</v>
      </c>
      <c r="F285" s="57">
        <f>'MEMÓRIA DE CÁLCULO'!D488</f>
        <v>2</v>
      </c>
      <c r="G285" s="91">
        <v>298.43</v>
      </c>
      <c r="H285" s="92">
        <f t="shared" si="32"/>
        <v>596.86</v>
      </c>
      <c r="I285" s="67">
        <f t="shared" si="30"/>
        <v>8.387827416663549E-4</v>
      </c>
      <c r="J285" s="48"/>
    </row>
    <row r="286" spans="1:24" s="34" customFormat="1" ht="30" x14ac:dyDescent="0.4">
      <c r="A286" s="35" t="s">
        <v>366</v>
      </c>
      <c r="B286" s="51" t="s">
        <v>107</v>
      </c>
      <c r="C286" s="51" t="s">
        <v>337</v>
      </c>
      <c r="D286" s="52" t="s">
        <v>108</v>
      </c>
      <c r="E286" s="51" t="s">
        <v>17</v>
      </c>
      <c r="F286" s="57">
        <f>'MEMÓRIA DE CÁLCULO'!D491</f>
        <v>12</v>
      </c>
      <c r="G286" s="91">
        <v>340.92</v>
      </c>
      <c r="H286" s="92">
        <f t="shared" si="32"/>
        <v>4091.04</v>
      </c>
      <c r="I286" s="159">
        <f t="shared" si="30"/>
        <v>5.7492439558132968E-3</v>
      </c>
      <c r="J286" s="48"/>
    </row>
    <row r="287" spans="1:24" s="34" customFormat="1" x14ac:dyDescent="0.4">
      <c r="A287" s="36"/>
      <c r="B287" s="36"/>
      <c r="C287" s="36"/>
      <c r="D287" s="53"/>
      <c r="E287" s="36"/>
      <c r="F287" s="68"/>
      <c r="G287" s="89"/>
      <c r="H287" s="90"/>
      <c r="I287" s="167"/>
      <c r="J287" s="48"/>
    </row>
    <row r="288" spans="1:24" s="34" customFormat="1" x14ac:dyDescent="0.4">
      <c r="A288" s="36"/>
      <c r="B288" s="36"/>
      <c r="C288" s="139" t="s">
        <v>204</v>
      </c>
      <c r="D288" s="136" t="s">
        <v>67</v>
      </c>
      <c r="E288" s="36"/>
      <c r="F288" s="68"/>
      <c r="G288" s="89"/>
      <c r="H288" s="86">
        <f>SUM(H290:H292)</f>
        <v>3740.4210000000003</v>
      </c>
      <c r="I288" s="166">
        <f t="shared" si="30"/>
        <v>5.256510038143633E-3</v>
      </c>
      <c r="J288" s="48"/>
    </row>
    <row r="289" spans="1:10" s="34" customFormat="1" x14ac:dyDescent="0.4">
      <c r="A289" s="36"/>
      <c r="B289" s="36"/>
      <c r="C289" s="36"/>
      <c r="D289" s="53"/>
      <c r="E289" s="36"/>
      <c r="F289" s="68"/>
      <c r="G289" s="89"/>
      <c r="H289" s="90"/>
      <c r="I289" s="167"/>
      <c r="J289" s="48"/>
    </row>
    <row r="290" spans="1:10" s="34" customFormat="1" x14ac:dyDescent="0.4">
      <c r="A290" s="35" t="s">
        <v>19</v>
      </c>
      <c r="B290" s="51" t="s">
        <v>153</v>
      </c>
      <c r="C290" s="51" t="s">
        <v>338</v>
      </c>
      <c r="D290" s="52" t="s">
        <v>154</v>
      </c>
      <c r="E290" s="51" t="s">
        <v>20</v>
      </c>
      <c r="F290" s="57">
        <f>'MEMÓRIA DE CÁLCULO'!D496</f>
        <v>6.9</v>
      </c>
      <c r="G290" s="91">
        <v>321.18</v>
      </c>
      <c r="H290" s="92">
        <f>F290*G290</f>
        <v>2216.1420000000003</v>
      </c>
      <c r="I290" s="162">
        <f t="shared" si="30"/>
        <v>3.1144014721743111E-3</v>
      </c>
      <c r="J290" s="48"/>
    </row>
    <row r="291" spans="1:10" s="34" customFormat="1" x14ac:dyDescent="0.4">
      <c r="A291" s="35" t="s">
        <v>19</v>
      </c>
      <c r="B291" s="51" t="s">
        <v>151</v>
      </c>
      <c r="C291" s="51" t="s">
        <v>339</v>
      </c>
      <c r="D291" s="52" t="s">
        <v>152</v>
      </c>
      <c r="E291" s="51" t="s">
        <v>20</v>
      </c>
      <c r="F291" s="57">
        <f>'MEMÓRIA DE CÁLCULO'!D500</f>
        <v>6.9</v>
      </c>
      <c r="G291" s="91">
        <v>58.99</v>
      </c>
      <c r="H291" s="92">
        <f t="shared" ref="H291:H292" si="33">F291*G291</f>
        <v>407.03100000000006</v>
      </c>
      <c r="I291" s="67">
        <f t="shared" si="30"/>
        <v>5.720111552511446E-4</v>
      </c>
      <c r="J291" s="48"/>
    </row>
    <row r="292" spans="1:10" s="34" customFormat="1" x14ac:dyDescent="0.4">
      <c r="A292" s="35" t="s">
        <v>19</v>
      </c>
      <c r="B292" s="51" t="s">
        <v>149</v>
      </c>
      <c r="C292" s="51" t="s">
        <v>340</v>
      </c>
      <c r="D292" s="52" t="s">
        <v>150</v>
      </c>
      <c r="E292" s="51" t="s">
        <v>115</v>
      </c>
      <c r="F292" s="57">
        <f>'MEMÓRIA DE CÁLCULO'!D504</f>
        <v>151.80000000000001</v>
      </c>
      <c r="G292" s="91">
        <v>7.36</v>
      </c>
      <c r="H292" s="92">
        <f t="shared" si="33"/>
        <v>1117.248</v>
      </c>
      <c r="I292" s="159">
        <f t="shared" si="30"/>
        <v>1.5700974107181779E-3</v>
      </c>
      <c r="J292" s="48"/>
    </row>
    <row r="293" spans="1:10" s="34" customFormat="1" x14ac:dyDescent="0.4">
      <c r="A293" s="36"/>
      <c r="B293" s="36"/>
      <c r="C293" s="36"/>
      <c r="D293" s="53"/>
      <c r="E293" s="36"/>
      <c r="F293" s="68"/>
      <c r="G293" s="89"/>
      <c r="H293" s="90"/>
      <c r="I293" s="167"/>
      <c r="J293" s="48"/>
    </row>
    <row r="294" spans="1:10" s="34" customFormat="1" x14ac:dyDescent="0.4">
      <c r="A294" s="36"/>
      <c r="B294" s="36"/>
      <c r="C294" s="139" t="s">
        <v>205</v>
      </c>
      <c r="D294" s="135" t="s">
        <v>68</v>
      </c>
      <c r="E294" s="36"/>
      <c r="F294" s="68"/>
      <c r="G294" s="89"/>
      <c r="H294" s="86">
        <f>SUM(H296)</f>
        <v>643.01099999999997</v>
      </c>
      <c r="I294" s="166">
        <f t="shared" si="30"/>
        <v>9.0363993147743937E-4</v>
      </c>
      <c r="J294" s="48"/>
    </row>
    <row r="295" spans="1:10" s="34" customFormat="1" x14ac:dyDescent="0.4">
      <c r="A295" s="36"/>
      <c r="B295" s="36"/>
      <c r="C295" s="36"/>
      <c r="D295" s="130"/>
      <c r="E295" s="36"/>
      <c r="F295" s="68"/>
      <c r="G295" s="89"/>
      <c r="H295" s="90"/>
      <c r="I295" s="167"/>
      <c r="J295" s="48"/>
    </row>
    <row r="296" spans="1:10" s="34" customFormat="1" ht="30" x14ac:dyDescent="0.4">
      <c r="A296" s="51" t="s">
        <v>19</v>
      </c>
      <c r="B296" s="51" t="s">
        <v>75</v>
      </c>
      <c r="C296" s="51" t="s">
        <v>341</v>
      </c>
      <c r="D296" s="52" t="s">
        <v>76</v>
      </c>
      <c r="E296" s="51" t="s">
        <v>20</v>
      </c>
      <c r="F296" s="57">
        <f>'MEMÓRIA DE CÁLCULO'!D510</f>
        <v>6.9</v>
      </c>
      <c r="G296" s="91">
        <v>93.19</v>
      </c>
      <c r="H296" s="92">
        <f t="shared" ref="H296" si="34">F296*G296</f>
        <v>643.01099999999997</v>
      </c>
      <c r="I296" s="165">
        <f t="shared" si="30"/>
        <v>9.0363993147743937E-4</v>
      </c>
      <c r="J296" s="48"/>
    </row>
    <row r="297" spans="1:10" s="34" customFormat="1" ht="15.4" thickBot="1" x14ac:dyDescent="0.45">
      <c r="A297" s="36"/>
      <c r="B297" s="36"/>
      <c r="C297" s="36"/>
      <c r="D297" s="53"/>
      <c r="E297" s="36"/>
      <c r="F297" s="68"/>
      <c r="G297" s="89"/>
      <c r="H297" s="90"/>
      <c r="I297" s="168"/>
      <c r="J297" s="48"/>
    </row>
    <row r="298" spans="1:10" ht="15.4" thickBot="1" x14ac:dyDescent="0.45">
      <c r="B298" s="111"/>
      <c r="C298" s="142">
        <v>8</v>
      </c>
      <c r="D298" s="108" t="s">
        <v>165</v>
      </c>
      <c r="E298" s="107"/>
      <c r="F298" s="107"/>
      <c r="G298" s="107"/>
      <c r="H298" s="160">
        <f>ROUND(SUM(H300,H304,H308,H315,H323,H328,H335,H346),2)</f>
        <v>195704.41</v>
      </c>
      <c r="I298" s="169">
        <f t="shared" si="30"/>
        <v>0.27502845152296418</v>
      </c>
    </row>
    <row r="299" spans="1:10" x14ac:dyDescent="0.4">
      <c r="A299" s="58"/>
      <c r="B299" s="58"/>
      <c r="C299" s="58"/>
      <c r="D299" s="59"/>
      <c r="E299" s="58"/>
      <c r="F299" s="60"/>
      <c r="G299" s="83"/>
      <c r="H299" s="83"/>
      <c r="I299" s="158"/>
    </row>
    <row r="300" spans="1:10" x14ac:dyDescent="0.4">
      <c r="A300" s="58"/>
      <c r="B300" s="58"/>
      <c r="C300" s="139" t="s">
        <v>206</v>
      </c>
      <c r="D300" s="56" t="s">
        <v>39</v>
      </c>
      <c r="E300" s="58"/>
      <c r="F300" s="64"/>
      <c r="G300" s="85"/>
      <c r="H300" s="86">
        <f>SUM(H302)</f>
        <v>9034.8534</v>
      </c>
      <c r="I300" s="166">
        <f t="shared" si="30"/>
        <v>1.2696912350309265E-2</v>
      </c>
    </row>
    <row r="301" spans="1:10" x14ac:dyDescent="0.4">
      <c r="A301" s="58"/>
      <c r="B301" s="58"/>
      <c r="C301" s="58"/>
      <c r="D301" s="59"/>
      <c r="E301" s="58"/>
      <c r="F301" s="60"/>
      <c r="G301" s="83"/>
      <c r="H301" s="83"/>
      <c r="I301" s="167"/>
    </row>
    <row r="302" spans="1:10" x14ac:dyDescent="0.4">
      <c r="A302" s="35" t="s">
        <v>366</v>
      </c>
      <c r="B302" s="35" t="s">
        <v>96</v>
      </c>
      <c r="C302" s="35" t="s">
        <v>342</v>
      </c>
      <c r="D302" s="75" t="s">
        <v>97</v>
      </c>
      <c r="E302" s="35" t="s">
        <v>18</v>
      </c>
      <c r="F302" s="63">
        <f>'MEMÓRIA DE CÁLCULO'!D518</f>
        <v>254.79</v>
      </c>
      <c r="G302" s="87">
        <v>35.46</v>
      </c>
      <c r="H302" s="87">
        <f>F302*G302</f>
        <v>9034.8534</v>
      </c>
      <c r="I302" s="165">
        <f t="shared" si="30"/>
        <v>1.2696912350309265E-2</v>
      </c>
    </row>
    <row r="303" spans="1:10" x14ac:dyDescent="0.4">
      <c r="A303" s="58"/>
      <c r="B303" s="58"/>
      <c r="C303" s="58"/>
      <c r="D303" s="59"/>
      <c r="E303" s="58"/>
      <c r="F303" s="60"/>
      <c r="G303" s="83"/>
      <c r="H303" s="83"/>
      <c r="I303" s="167"/>
    </row>
    <row r="304" spans="1:10" x14ac:dyDescent="0.4">
      <c r="A304" s="58"/>
      <c r="B304" s="58"/>
      <c r="C304" s="139" t="s">
        <v>207</v>
      </c>
      <c r="D304" s="56" t="s">
        <v>52</v>
      </c>
      <c r="E304" s="58"/>
      <c r="F304" s="64"/>
      <c r="G304" s="85"/>
      <c r="H304" s="86">
        <f>SUM(H306)</f>
        <v>579.67000000000007</v>
      </c>
      <c r="I304" s="166">
        <f t="shared" si="30"/>
        <v>8.146251916056295E-4</v>
      </c>
    </row>
    <row r="305" spans="1:9" x14ac:dyDescent="0.4">
      <c r="A305" s="58"/>
      <c r="B305" s="58"/>
      <c r="C305" s="58"/>
      <c r="D305" s="59"/>
      <c r="E305" s="58"/>
      <c r="F305" s="60"/>
      <c r="G305" s="83"/>
      <c r="H305" s="83"/>
      <c r="I305" s="167"/>
    </row>
    <row r="306" spans="1:9" x14ac:dyDescent="0.4">
      <c r="A306" s="35" t="s">
        <v>19</v>
      </c>
      <c r="B306" s="35" t="s">
        <v>40</v>
      </c>
      <c r="C306" s="35" t="s">
        <v>343</v>
      </c>
      <c r="D306" s="65" t="s">
        <v>41</v>
      </c>
      <c r="E306" s="35" t="s">
        <v>26</v>
      </c>
      <c r="F306" s="63">
        <f>'MEMÓRIA DE CÁLCULO'!D523</f>
        <v>637</v>
      </c>
      <c r="G306" s="87">
        <v>0.91</v>
      </c>
      <c r="H306" s="87">
        <f>F306*G306</f>
        <v>579.67000000000007</v>
      </c>
      <c r="I306" s="165">
        <f t="shared" si="30"/>
        <v>8.146251916056295E-4</v>
      </c>
    </row>
    <row r="307" spans="1:9" s="74" customFormat="1" x14ac:dyDescent="0.4">
      <c r="A307" s="71"/>
      <c r="B307" s="71"/>
      <c r="C307" s="71"/>
      <c r="D307" s="70"/>
      <c r="E307" s="71"/>
      <c r="F307" s="72"/>
      <c r="G307" s="88"/>
      <c r="H307" s="88"/>
      <c r="I307" s="167"/>
    </row>
    <row r="308" spans="1:9" x14ac:dyDescent="0.4">
      <c r="A308" s="58"/>
      <c r="B308" s="58"/>
      <c r="C308" s="139" t="s">
        <v>208</v>
      </c>
      <c r="D308" s="56" t="s">
        <v>64</v>
      </c>
      <c r="E308" s="58"/>
      <c r="F308" s="64"/>
      <c r="G308" s="85"/>
      <c r="H308" s="86">
        <f>SUM(H310:H313)</f>
        <v>15029.0697</v>
      </c>
      <c r="I308" s="166">
        <f t="shared" si="30"/>
        <v>2.1120739013605772E-2</v>
      </c>
    </row>
    <row r="309" spans="1:9" s="74" customFormat="1" x14ac:dyDescent="0.4">
      <c r="A309" s="71"/>
      <c r="B309" s="71"/>
      <c r="C309" s="71"/>
      <c r="D309" s="70"/>
      <c r="E309" s="71"/>
      <c r="F309" s="72"/>
      <c r="G309" s="88"/>
      <c r="H309" s="88"/>
      <c r="I309" s="167"/>
    </row>
    <row r="310" spans="1:9" s="74" customFormat="1" x14ac:dyDescent="0.4">
      <c r="A310" s="35" t="s">
        <v>19</v>
      </c>
      <c r="B310" s="35" t="s">
        <v>49</v>
      </c>
      <c r="C310" s="35" t="s">
        <v>344</v>
      </c>
      <c r="D310" s="65" t="s">
        <v>50</v>
      </c>
      <c r="E310" s="35" t="s">
        <v>18</v>
      </c>
      <c r="F310" s="63">
        <f>'MEMÓRIA DE CÁLCULO'!D528</f>
        <v>24</v>
      </c>
      <c r="G310" s="87">
        <v>8.39</v>
      </c>
      <c r="H310" s="87">
        <f>F310*G310</f>
        <v>201.36</v>
      </c>
      <c r="I310" s="162">
        <f t="shared" si="30"/>
        <v>2.8297639791900487E-4</v>
      </c>
    </row>
    <row r="311" spans="1:9" s="74" customFormat="1" ht="30" x14ac:dyDescent="0.4">
      <c r="A311" s="35" t="s">
        <v>19</v>
      </c>
      <c r="B311" s="35" t="s">
        <v>77</v>
      </c>
      <c r="C311" s="35" t="s">
        <v>345</v>
      </c>
      <c r="D311" s="65" t="s">
        <v>78</v>
      </c>
      <c r="E311" s="35" t="s">
        <v>18</v>
      </c>
      <c r="F311" s="63">
        <f>'MEMÓRIA DE CÁLCULO'!D531</f>
        <v>735.6</v>
      </c>
      <c r="G311" s="87">
        <v>19.899999999999999</v>
      </c>
      <c r="H311" s="87">
        <f t="shared" ref="H311:H313" si="35">F311*G311</f>
        <v>14638.439999999999</v>
      </c>
      <c r="I311" s="67">
        <f t="shared" si="30"/>
        <v>2.0571777027977137E-2</v>
      </c>
    </row>
    <row r="312" spans="1:9" s="74" customFormat="1" x14ac:dyDescent="0.4">
      <c r="A312" s="35" t="s">
        <v>19</v>
      </c>
      <c r="B312" s="35" t="s">
        <v>47</v>
      </c>
      <c r="C312" s="35" t="s">
        <v>346</v>
      </c>
      <c r="D312" s="65" t="s">
        <v>48</v>
      </c>
      <c r="E312" s="35" t="s">
        <v>26</v>
      </c>
      <c r="F312" s="63">
        <f>'MEMÓRIA DE CÁLCULO'!D534</f>
        <v>10</v>
      </c>
      <c r="G312" s="87">
        <v>5.6</v>
      </c>
      <c r="H312" s="87">
        <f t="shared" si="35"/>
        <v>56</v>
      </c>
      <c r="I312" s="67">
        <f t="shared" si="30"/>
        <v>7.8698243362456649E-5</v>
      </c>
    </row>
    <row r="313" spans="1:9" s="74" customFormat="1" ht="30" x14ac:dyDescent="0.4">
      <c r="A313" s="35" t="s">
        <v>19</v>
      </c>
      <c r="B313" s="35" t="s">
        <v>79</v>
      </c>
      <c r="C313" s="35" t="s">
        <v>347</v>
      </c>
      <c r="D313" s="65" t="s">
        <v>80</v>
      </c>
      <c r="E313" s="35" t="s">
        <v>20</v>
      </c>
      <c r="F313" s="63">
        <f>'MEMÓRIA DE CÁLCULO'!D537</f>
        <v>0.67</v>
      </c>
      <c r="G313" s="87">
        <v>198.91</v>
      </c>
      <c r="H313" s="87">
        <f t="shared" si="35"/>
        <v>133.2697</v>
      </c>
      <c r="I313" s="159">
        <f t="shared" si="30"/>
        <v>1.8728734434717123E-4</v>
      </c>
    </row>
    <row r="314" spans="1:9" x14ac:dyDescent="0.4">
      <c r="A314" s="71"/>
      <c r="B314" s="71"/>
      <c r="C314" s="71"/>
      <c r="D314" s="70"/>
      <c r="E314" s="71"/>
      <c r="F314" s="72"/>
      <c r="G314" s="88"/>
      <c r="H314" s="88"/>
      <c r="I314" s="167"/>
    </row>
    <row r="315" spans="1:9" x14ac:dyDescent="0.4">
      <c r="A315" s="58"/>
      <c r="B315" s="58"/>
      <c r="C315" s="139" t="s">
        <v>209</v>
      </c>
      <c r="D315" s="56" t="s">
        <v>27</v>
      </c>
      <c r="E315" s="58"/>
      <c r="F315" s="64"/>
      <c r="G315" s="85"/>
      <c r="H315" s="86">
        <f>SUM(H317:H321)</f>
        <v>45337.499700000008</v>
      </c>
      <c r="I315" s="166">
        <f t="shared" si="30"/>
        <v>6.3713956872069752E-2</v>
      </c>
    </row>
    <row r="316" spans="1:9" s="74" customFormat="1" x14ac:dyDescent="0.4">
      <c r="A316" s="71"/>
      <c r="B316" s="71"/>
      <c r="C316" s="71"/>
      <c r="D316" s="70"/>
      <c r="E316" s="71"/>
      <c r="F316" s="72"/>
      <c r="G316" s="88"/>
      <c r="H316" s="88"/>
      <c r="I316" s="167"/>
    </row>
    <row r="317" spans="1:9" x14ac:dyDescent="0.4">
      <c r="A317" s="35" t="s">
        <v>19</v>
      </c>
      <c r="B317" s="35" t="s">
        <v>28</v>
      </c>
      <c r="C317" s="35" t="s">
        <v>348</v>
      </c>
      <c r="D317" s="65" t="s">
        <v>55</v>
      </c>
      <c r="E317" s="35" t="s">
        <v>20</v>
      </c>
      <c r="F317" s="63">
        <f>'MEMÓRIA DE CÁLCULO'!D542</f>
        <v>127.4</v>
      </c>
      <c r="G317" s="87">
        <v>41.97</v>
      </c>
      <c r="H317" s="87">
        <f>F317*G317</f>
        <v>5346.9780000000001</v>
      </c>
      <c r="I317" s="162">
        <f t="shared" si="30"/>
        <v>7.5142459981732447E-3</v>
      </c>
    </row>
    <row r="318" spans="1:9" x14ac:dyDescent="0.4">
      <c r="A318" s="35" t="s">
        <v>19</v>
      </c>
      <c r="B318" s="35" t="s">
        <v>56</v>
      </c>
      <c r="C318" s="35" t="s">
        <v>349</v>
      </c>
      <c r="D318" s="65" t="s">
        <v>57</v>
      </c>
      <c r="E318" s="35" t="s">
        <v>20</v>
      </c>
      <c r="F318" s="63">
        <f>'MEMÓRIA DE CÁLCULO'!D545</f>
        <v>492.75</v>
      </c>
      <c r="G318" s="87">
        <v>6.65</v>
      </c>
      <c r="H318" s="87">
        <f t="shared" ref="H318:H321" si="36">F318*G318</f>
        <v>3276.7875000000004</v>
      </c>
      <c r="I318" s="67">
        <f t="shared" si="30"/>
        <v>4.604953930750999E-3</v>
      </c>
    </row>
    <row r="319" spans="1:9" x14ac:dyDescent="0.4">
      <c r="A319" s="35" t="s">
        <v>19</v>
      </c>
      <c r="B319" s="35" t="s">
        <v>81</v>
      </c>
      <c r="C319" s="35" t="s">
        <v>350</v>
      </c>
      <c r="D319" s="65" t="s">
        <v>82</v>
      </c>
      <c r="E319" s="35" t="s">
        <v>20</v>
      </c>
      <c r="F319" s="63">
        <f>'MEMÓRIA DE CÁLCULO'!D550</f>
        <v>110.25</v>
      </c>
      <c r="G319" s="87">
        <v>265.87</v>
      </c>
      <c r="H319" s="87">
        <f t="shared" si="36"/>
        <v>29312.1675</v>
      </c>
      <c r="I319" s="67">
        <f t="shared" si="30"/>
        <v>4.1193144489215933E-2</v>
      </c>
    </row>
    <row r="320" spans="1:9" x14ac:dyDescent="0.4">
      <c r="A320" s="35" t="s">
        <v>19</v>
      </c>
      <c r="B320" s="35" t="s">
        <v>58</v>
      </c>
      <c r="C320" s="35" t="s">
        <v>351</v>
      </c>
      <c r="D320" s="65" t="s">
        <v>59</v>
      </c>
      <c r="E320" s="35" t="s">
        <v>20</v>
      </c>
      <c r="F320" s="63">
        <f>'MEMÓRIA DE CÁLCULO'!D554</f>
        <v>723.75</v>
      </c>
      <c r="G320" s="87">
        <v>4.6100000000000003</v>
      </c>
      <c r="H320" s="87">
        <f t="shared" si="36"/>
        <v>3336.4875000000002</v>
      </c>
      <c r="I320" s="67">
        <f t="shared" si="30"/>
        <v>4.6888518794784744E-3</v>
      </c>
    </row>
    <row r="321" spans="1:24" x14ac:dyDescent="0.4">
      <c r="A321" s="35" t="s">
        <v>19</v>
      </c>
      <c r="B321" s="35" t="s">
        <v>83</v>
      </c>
      <c r="C321" s="35" t="s">
        <v>352</v>
      </c>
      <c r="D321" s="65" t="s">
        <v>84</v>
      </c>
      <c r="E321" s="35" t="s">
        <v>20</v>
      </c>
      <c r="F321" s="63">
        <f>'MEMÓRIA DE CÁLCULO'!D558</f>
        <v>25.48</v>
      </c>
      <c r="G321" s="87">
        <v>159.54</v>
      </c>
      <c r="H321" s="87">
        <f t="shared" si="36"/>
        <v>4065.0791999999997</v>
      </c>
      <c r="I321" s="159">
        <f t="shared" ref="I321:I378" si="37">H321/H$380</f>
        <v>5.7127605744510812E-3</v>
      </c>
    </row>
    <row r="322" spans="1:24" x14ac:dyDescent="0.4">
      <c r="A322" s="71"/>
      <c r="B322" s="71"/>
      <c r="C322" s="71"/>
      <c r="D322" s="70"/>
      <c r="E322" s="71"/>
      <c r="F322" s="72"/>
      <c r="G322" s="88"/>
      <c r="H322" s="88"/>
      <c r="I322" s="167"/>
    </row>
    <row r="323" spans="1:24" s="34" customFormat="1" x14ac:dyDescent="0.4">
      <c r="A323" s="36"/>
      <c r="B323" s="36"/>
      <c r="C323" s="139" t="s">
        <v>210</v>
      </c>
      <c r="D323" s="56" t="s">
        <v>65</v>
      </c>
      <c r="E323" s="36"/>
      <c r="F323" s="68"/>
      <c r="G323" s="89"/>
      <c r="H323" s="86">
        <f>SUM(H325:H326)</f>
        <v>31980.829999999998</v>
      </c>
      <c r="I323" s="166">
        <f t="shared" si="37"/>
        <v>4.4943484683452752E-2</v>
      </c>
    </row>
    <row r="324" spans="1:24" s="34" customFormat="1" x14ac:dyDescent="0.4">
      <c r="A324" s="36"/>
      <c r="B324" s="36"/>
      <c r="C324" s="36"/>
      <c r="D324" s="53"/>
      <c r="E324" s="36"/>
      <c r="F324" s="68"/>
      <c r="G324" s="89"/>
      <c r="H324" s="90"/>
      <c r="I324" s="167"/>
      <c r="J324" s="101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</row>
    <row r="325" spans="1:24" s="34" customFormat="1" x14ac:dyDescent="0.4">
      <c r="A325" s="35" t="s">
        <v>19</v>
      </c>
      <c r="B325" s="51" t="s">
        <v>100</v>
      </c>
      <c r="C325" s="51" t="s">
        <v>353</v>
      </c>
      <c r="D325" s="52" t="s">
        <v>101</v>
      </c>
      <c r="E325" s="51" t="s">
        <v>26</v>
      </c>
      <c r="F325" s="57">
        <f>'MEMÓRIA DE CÁLCULO'!D563</f>
        <v>98</v>
      </c>
      <c r="G325" s="91">
        <v>27.92</v>
      </c>
      <c r="H325" s="92">
        <f>F325*G325</f>
        <v>2736.1600000000003</v>
      </c>
      <c r="I325" s="162">
        <f t="shared" si="37"/>
        <v>3.8451961706896321E-3</v>
      </c>
      <c r="J325" s="48"/>
    </row>
    <row r="326" spans="1:24" s="34" customFormat="1" x14ac:dyDescent="0.4">
      <c r="A326" s="35" t="s">
        <v>19</v>
      </c>
      <c r="B326" s="51" t="s">
        <v>102</v>
      </c>
      <c r="C326" s="51" t="s">
        <v>354</v>
      </c>
      <c r="D326" s="52" t="s">
        <v>103</v>
      </c>
      <c r="E326" s="51" t="s">
        <v>26</v>
      </c>
      <c r="F326" s="57">
        <f>'MEMÓRIA DE CÁLCULO'!D566</f>
        <v>637</v>
      </c>
      <c r="G326" s="91">
        <v>45.91</v>
      </c>
      <c r="H326" s="92">
        <f>F326*G326</f>
        <v>29244.67</v>
      </c>
      <c r="I326" s="159">
        <f t="shared" si="37"/>
        <v>4.109828851276312E-2</v>
      </c>
      <c r="J326" s="48"/>
    </row>
    <row r="327" spans="1:24" s="34" customFormat="1" x14ac:dyDescent="0.4">
      <c r="A327" s="36"/>
      <c r="B327" s="36"/>
      <c r="C327" s="36"/>
      <c r="D327" s="53"/>
      <c r="E327" s="36"/>
      <c r="F327" s="68"/>
      <c r="G327" s="89"/>
      <c r="H327" s="90"/>
      <c r="I327" s="167"/>
      <c r="J327" s="48"/>
    </row>
    <row r="328" spans="1:24" s="34" customFormat="1" x14ac:dyDescent="0.4">
      <c r="A328" s="36"/>
      <c r="B328" s="36"/>
      <c r="C328" s="139" t="s">
        <v>211</v>
      </c>
      <c r="D328" s="56" t="s">
        <v>511</v>
      </c>
      <c r="E328" s="36"/>
      <c r="F328" s="68"/>
      <c r="G328" s="89"/>
      <c r="H328" s="86">
        <f>SUM(H330:H333)</f>
        <v>41971.53</v>
      </c>
      <c r="I328" s="166">
        <f t="shared" si="37"/>
        <v>5.8983672897047319E-2</v>
      </c>
      <c r="J328" s="48"/>
    </row>
    <row r="329" spans="1:24" s="34" customFormat="1" x14ac:dyDescent="0.4">
      <c r="A329" s="36"/>
      <c r="B329" s="36"/>
      <c r="C329" s="36"/>
      <c r="D329" s="77"/>
      <c r="E329" s="36"/>
      <c r="F329" s="68"/>
      <c r="G329" s="89"/>
      <c r="H329" s="90"/>
      <c r="I329" s="167"/>
      <c r="J329" s="48"/>
    </row>
    <row r="330" spans="1:24" s="34" customFormat="1" x14ac:dyDescent="0.4">
      <c r="A330" s="51" t="s">
        <v>366</v>
      </c>
      <c r="B330" s="51" t="s">
        <v>382</v>
      </c>
      <c r="C330" s="51" t="s">
        <v>355</v>
      </c>
      <c r="D330" s="52" t="s">
        <v>383</v>
      </c>
      <c r="E330" s="51" t="s">
        <v>17</v>
      </c>
      <c r="F330" s="57">
        <f>'MEMÓRIA DE CÁLCULO'!D571</f>
        <v>21</v>
      </c>
      <c r="G330" s="91">
        <v>936.98</v>
      </c>
      <c r="H330" s="92">
        <f>F330*G330</f>
        <v>19676.580000000002</v>
      </c>
      <c r="I330" s="162">
        <f t="shared" si="37"/>
        <v>2.7652005024657988E-2</v>
      </c>
      <c r="J330" s="48"/>
    </row>
    <row r="331" spans="1:24" s="34" customFormat="1" x14ac:dyDescent="0.4">
      <c r="A331" s="35" t="s">
        <v>19</v>
      </c>
      <c r="B331" s="51" t="s">
        <v>105</v>
      </c>
      <c r="C331" s="51" t="s">
        <v>356</v>
      </c>
      <c r="D331" s="52" t="s">
        <v>106</v>
      </c>
      <c r="E331" s="51" t="s">
        <v>17</v>
      </c>
      <c r="F331" s="57">
        <f>'MEMÓRIA DE CÁLCULO'!D574</f>
        <v>21</v>
      </c>
      <c r="G331" s="91">
        <v>298.43</v>
      </c>
      <c r="H331" s="92">
        <f>F331*G331</f>
        <v>6267.03</v>
      </c>
      <c r="I331" s="67">
        <f t="shared" si="37"/>
        <v>8.8072187874967262E-3</v>
      </c>
      <c r="J331" s="48"/>
    </row>
    <row r="332" spans="1:24" s="34" customFormat="1" ht="30" x14ac:dyDescent="0.4">
      <c r="A332" s="35" t="s">
        <v>366</v>
      </c>
      <c r="B332" s="51" t="s">
        <v>107</v>
      </c>
      <c r="C332" s="51" t="s">
        <v>357</v>
      </c>
      <c r="D332" s="52" t="s">
        <v>108</v>
      </c>
      <c r="E332" s="51" t="s">
        <v>17</v>
      </c>
      <c r="F332" s="57">
        <f>'MEMÓRIA DE CÁLCULO'!D577</f>
        <v>28</v>
      </c>
      <c r="G332" s="91">
        <v>340.92</v>
      </c>
      <c r="H332" s="92">
        <f>F332*G332</f>
        <v>9545.76</v>
      </c>
      <c r="I332" s="67">
        <f t="shared" si="37"/>
        <v>1.3414902563564359E-2</v>
      </c>
      <c r="J332" s="48"/>
    </row>
    <row r="333" spans="1:24" s="34" customFormat="1" x14ac:dyDescent="0.4">
      <c r="A333" s="35" t="s">
        <v>19</v>
      </c>
      <c r="B333" s="51" t="s">
        <v>512</v>
      </c>
      <c r="C333" s="51" t="s">
        <v>514</v>
      </c>
      <c r="D333" s="52" t="s">
        <v>513</v>
      </c>
      <c r="E333" s="51" t="s">
        <v>17</v>
      </c>
      <c r="F333" s="57">
        <f>'MEMÓRIA DE CÁLCULO'!D580</f>
        <v>3</v>
      </c>
      <c r="G333" s="91">
        <v>2160.7199999999998</v>
      </c>
      <c r="H333" s="92">
        <f>F333*G333</f>
        <v>6482.16</v>
      </c>
      <c r="I333" s="159">
        <f t="shared" si="37"/>
        <v>9.1095465213282493E-3</v>
      </c>
      <c r="J333" s="48"/>
    </row>
    <row r="334" spans="1:24" s="34" customFormat="1" x14ac:dyDescent="0.4">
      <c r="A334" s="36"/>
      <c r="B334" s="36"/>
      <c r="C334" s="36"/>
      <c r="D334" s="53"/>
      <c r="E334" s="36"/>
      <c r="F334" s="68"/>
      <c r="G334" s="89"/>
      <c r="H334" s="90"/>
      <c r="I334" s="167"/>
      <c r="J334" s="48"/>
    </row>
    <row r="335" spans="1:24" s="34" customFormat="1" x14ac:dyDescent="0.4">
      <c r="A335" s="36"/>
      <c r="B335" s="36"/>
      <c r="C335" s="139" t="s">
        <v>212</v>
      </c>
      <c r="D335" s="136" t="s">
        <v>67</v>
      </c>
      <c r="E335" s="36"/>
      <c r="F335" s="68"/>
      <c r="G335" s="89"/>
      <c r="H335" s="86">
        <f>SUM(H337:H344)</f>
        <v>43437.911</v>
      </c>
      <c r="I335" s="166">
        <f t="shared" si="37"/>
        <v>6.1044415911334513E-2</v>
      </c>
      <c r="J335" s="48"/>
    </row>
    <row r="336" spans="1:24" s="34" customFormat="1" x14ac:dyDescent="0.4">
      <c r="A336" s="36"/>
      <c r="B336" s="36"/>
      <c r="C336" s="36"/>
      <c r="D336" s="53"/>
      <c r="E336" s="36"/>
      <c r="F336" s="68"/>
      <c r="G336" s="89"/>
      <c r="H336" s="90"/>
      <c r="I336" s="167"/>
      <c r="J336" s="48"/>
    </row>
    <row r="337" spans="1:10" s="34" customFormat="1" x14ac:dyDescent="0.4">
      <c r="A337" s="51" t="s">
        <v>19</v>
      </c>
      <c r="B337" s="51" t="s">
        <v>141</v>
      </c>
      <c r="C337" s="51" t="s">
        <v>358</v>
      </c>
      <c r="D337" s="52" t="s">
        <v>142</v>
      </c>
      <c r="E337" s="51" t="s">
        <v>18</v>
      </c>
      <c r="F337" s="57">
        <f>'MEMÓRIA DE CÁLCULO'!D585</f>
        <v>16</v>
      </c>
      <c r="G337" s="91">
        <v>14.02</v>
      </c>
      <c r="H337" s="92">
        <f>F337*G337</f>
        <v>224.32</v>
      </c>
      <c r="I337" s="162">
        <f t="shared" si="37"/>
        <v>3.1524267769761203E-4</v>
      </c>
      <c r="J337" s="48"/>
    </row>
    <row r="338" spans="1:10" s="34" customFormat="1" x14ac:dyDescent="0.4">
      <c r="A338" s="51" t="s">
        <v>19</v>
      </c>
      <c r="B338" s="51" t="s">
        <v>143</v>
      </c>
      <c r="C338" s="51" t="s">
        <v>359</v>
      </c>
      <c r="D338" s="52" t="s">
        <v>144</v>
      </c>
      <c r="E338" s="51" t="s">
        <v>26</v>
      </c>
      <c r="F338" s="57">
        <f>'MEMÓRIA DE CÁLCULO'!D588</f>
        <v>10</v>
      </c>
      <c r="G338" s="91">
        <v>38.03</v>
      </c>
      <c r="H338" s="92">
        <f t="shared" ref="H338:H344" si="38">F338*G338</f>
        <v>380.3</v>
      </c>
      <c r="I338" s="67">
        <f t="shared" si="37"/>
        <v>5.3444539197754042E-4</v>
      </c>
      <c r="J338" s="48"/>
    </row>
    <row r="339" spans="1:10" s="34" customFormat="1" x14ac:dyDescent="0.4">
      <c r="A339" s="35" t="s">
        <v>19</v>
      </c>
      <c r="B339" s="51" t="s">
        <v>139</v>
      </c>
      <c r="C339" s="51" t="s">
        <v>360</v>
      </c>
      <c r="D339" s="52" t="s">
        <v>140</v>
      </c>
      <c r="E339" s="51" t="s">
        <v>20</v>
      </c>
      <c r="F339" s="57">
        <f>'MEMÓRIA DE CÁLCULO'!D591</f>
        <v>0.67</v>
      </c>
      <c r="G339" s="91">
        <v>478.46</v>
      </c>
      <c r="H339" s="92">
        <f t="shared" si="38"/>
        <v>320.56819999999999</v>
      </c>
      <c r="I339" s="67">
        <f t="shared" si="37"/>
        <v>4.5050275389044061E-4</v>
      </c>
      <c r="J339" s="48"/>
    </row>
    <row r="340" spans="1:10" s="34" customFormat="1" ht="30" x14ac:dyDescent="0.4">
      <c r="A340" s="35" t="s">
        <v>19</v>
      </c>
      <c r="B340" s="51" t="s">
        <v>147</v>
      </c>
      <c r="C340" s="51" t="s">
        <v>361</v>
      </c>
      <c r="D340" s="52" t="s">
        <v>148</v>
      </c>
      <c r="E340" s="51" t="s">
        <v>18</v>
      </c>
      <c r="F340" s="57">
        <f>'MEMÓRIA DE CÁLCULO'!D594</f>
        <v>12</v>
      </c>
      <c r="G340" s="91">
        <v>70.430000000000007</v>
      </c>
      <c r="H340" s="92">
        <f t="shared" si="38"/>
        <v>845.16000000000008</v>
      </c>
      <c r="I340" s="67">
        <f t="shared" si="37"/>
        <v>1.1877251314323905E-3</v>
      </c>
      <c r="J340" s="48"/>
    </row>
    <row r="341" spans="1:10" s="34" customFormat="1" x14ac:dyDescent="0.4">
      <c r="A341" s="51" t="s">
        <v>19</v>
      </c>
      <c r="B341" s="51" t="s">
        <v>415</v>
      </c>
      <c r="C341" s="51" t="s">
        <v>362</v>
      </c>
      <c r="D341" s="52" t="s">
        <v>416</v>
      </c>
      <c r="E341" s="51" t="s">
        <v>18</v>
      </c>
      <c r="F341" s="57">
        <f>'MEMÓRIA DE CÁLCULO'!D597</f>
        <v>12</v>
      </c>
      <c r="G341" s="91">
        <v>19.11</v>
      </c>
      <c r="H341" s="92">
        <f t="shared" si="38"/>
        <v>229.32</v>
      </c>
      <c r="I341" s="67">
        <f t="shared" si="37"/>
        <v>3.2226930656925997E-4</v>
      </c>
      <c r="J341" s="48"/>
    </row>
    <row r="342" spans="1:10" s="34" customFormat="1" x14ac:dyDescent="0.4">
      <c r="A342" s="35" t="s">
        <v>19</v>
      </c>
      <c r="B342" s="51" t="s">
        <v>153</v>
      </c>
      <c r="C342" s="51" t="s">
        <v>363</v>
      </c>
      <c r="D342" s="52" t="s">
        <v>154</v>
      </c>
      <c r="E342" s="51" t="s">
        <v>20</v>
      </c>
      <c r="F342" s="57">
        <f>'MEMÓRIA DE CÁLCULO'!D600</f>
        <v>76.44</v>
      </c>
      <c r="G342" s="91">
        <v>321.18</v>
      </c>
      <c r="H342" s="92">
        <f t="shared" si="38"/>
        <v>24550.999199999998</v>
      </c>
      <c r="I342" s="67">
        <f t="shared" si="37"/>
        <v>3.4502151961304968E-2</v>
      </c>
      <c r="J342" s="48"/>
    </row>
    <row r="343" spans="1:10" s="34" customFormat="1" x14ac:dyDescent="0.4">
      <c r="A343" s="35" t="s">
        <v>19</v>
      </c>
      <c r="B343" s="51" t="s">
        <v>151</v>
      </c>
      <c r="C343" s="51" t="s">
        <v>364</v>
      </c>
      <c r="D343" s="52" t="s">
        <v>152</v>
      </c>
      <c r="E343" s="51" t="s">
        <v>20</v>
      </c>
      <c r="F343" s="57">
        <f>'MEMÓRIA DE CÁLCULO'!D603</f>
        <v>76.44</v>
      </c>
      <c r="G343" s="91">
        <v>58.99</v>
      </c>
      <c r="H343" s="92">
        <f t="shared" si="38"/>
        <v>4509.1956</v>
      </c>
      <c r="I343" s="67">
        <f t="shared" si="37"/>
        <v>6.3368887981735487E-3</v>
      </c>
      <c r="J343" s="48"/>
    </row>
    <row r="344" spans="1:10" s="34" customFormat="1" x14ac:dyDescent="0.4">
      <c r="A344" s="35" t="s">
        <v>19</v>
      </c>
      <c r="B344" s="51" t="s">
        <v>149</v>
      </c>
      <c r="C344" s="51" t="s">
        <v>568</v>
      </c>
      <c r="D344" s="52" t="s">
        <v>150</v>
      </c>
      <c r="E344" s="51" t="s">
        <v>115</v>
      </c>
      <c r="F344" s="57">
        <f>'MEMÓRIA DE CÁLCULO'!D606</f>
        <v>1681.8</v>
      </c>
      <c r="G344" s="91">
        <v>7.36</v>
      </c>
      <c r="H344" s="92">
        <f t="shared" si="38"/>
        <v>12378.048000000001</v>
      </c>
      <c r="I344" s="159">
        <f t="shared" si="37"/>
        <v>1.7395189890288747E-2</v>
      </c>
      <c r="J344" s="48"/>
    </row>
    <row r="345" spans="1:10" s="34" customFormat="1" x14ac:dyDescent="0.4">
      <c r="A345" s="36"/>
      <c r="B345" s="36"/>
      <c r="C345" s="36"/>
      <c r="D345" s="53"/>
      <c r="E345" s="36"/>
      <c r="F345" s="68"/>
      <c r="G345" s="89"/>
      <c r="H345" s="90"/>
      <c r="I345" s="167"/>
      <c r="J345" s="48"/>
    </row>
    <row r="346" spans="1:10" s="34" customFormat="1" x14ac:dyDescent="0.4">
      <c r="A346" s="36"/>
      <c r="B346" s="36"/>
      <c r="C346" s="139" t="s">
        <v>213</v>
      </c>
      <c r="D346" s="135" t="s">
        <v>68</v>
      </c>
      <c r="E346" s="36"/>
      <c r="F346" s="68"/>
      <c r="G346" s="89"/>
      <c r="H346" s="86">
        <f>SUM(H348)</f>
        <v>8333.0498000000007</v>
      </c>
      <c r="I346" s="166">
        <f t="shared" si="37"/>
        <v>1.1710649662711977E-2</v>
      </c>
      <c r="J346" s="48"/>
    </row>
    <row r="347" spans="1:10" s="34" customFormat="1" x14ac:dyDescent="0.4">
      <c r="A347" s="36"/>
      <c r="B347" s="36"/>
      <c r="C347" s="36"/>
      <c r="D347" s="130"/>
      <c r="E347" s="36"/>
      <c r="F347" s="68"/>
      <c r="G347" s="89"/>
      <c r="H347" s="90"/>
      <c r="I347" s="167"/>
      <c r="J347" s="48"/>
    </row>
    <row r="348" spans="1:10" s="34" customFormat="1" ht="30" x14ac:dyDescent="0.4">
      <c r="A348" s="51" t="s">
        <v>19</v>
      </c>
      <c r="B348" s="51" t="s">
        <v>75</v>
      </c>
      <c r="C348" s="51" t="s">
        <v>365</v>
      </c>
      <c r="D348" s="52" t="s">
        <v>76</v>
      </c>
      <c r="E348" s="51" t="s">
        <v>20</v>
      </c>
      <c r="F348" s="57">
        <f>'MEMÓRIA DE CÁLCULO'!D611</f>
        <v>89.42</v>
      </c>
      <c r="G348" s="91">
        <v>93.19</v>
      </c>
      <c r="H348" s="92">
        <f t="shared" ref="H348" si="39">F348*G348</f>
        <v>8333.0498000000007</v>
      </c>
      <c r="I348" s="165">
        <f t="shared" si="37"/>
        <v>1.1710649662711977E-2</v>
      </c>
      <c r="J348" s="48"/>
    </row>
    <row r="349" spans="1:10" s="34" customFormat="1" ht="15.4" thickBot="1" x14ac:dyDescent="0.45">
      <c r="A349" s="36"/>
      <c r="B349" s="36"/>
      <c r="C349" s="36"/>
      <c r="D349" s="53"/>
      <c r="E349" s="36"/>
      <c r="F349" s="68"/>
      <c r="G349" s="89"/>
      <c r="H349" s="90"/>
      <c r="I349" s="168"/>
      <c r="J349" s="48"/>
    </row>
    <row r="350" spans="1:10" s="34" customFormat="1" ht="15.4" thickBot="1" x14ac:dyDescent="0.45">
      <c r="A350" s="36"/>
      <c r="B350" s="36"/>
      <c r="C350" s="143">
        <v>9</v>
      </c>
      <c r="D350" s="144" t="s">
        <v>138</v>
      </c>
      <c r="E350" s="36"/>
      <c r="F350" s="68"/>
      <c r="G350" s="89"/>
      <c r="H350" s="161">
        <f>ROUND(SUM(H352:H378),2)</f>
        <v>216980.23</v>
      </c>
      <c r="I350" s="169">
        <f t="shared" si="37"/>
        <v>0.304927909738961</v>
      </c>
      <c r="J350" s="48"/>
    </row>
    <row r="351" spans="1:10" s="34" customFormat="1" x14ac:dyDescent="0.4">
      <c r="A351" s="36"/>
      <c r="B351" s="36"/>
      <c r="C351" s="23"/>
      <c r="D351" s="130"/>
      <c r="E351" s="36"/>
      <c r="F351" s="68"/>
      <c r="G351" s="89"/>
      <c r="H351" s="145"/>
      <c r="I351" s="158"/>
      <c r="J351" s="48"/>
    </row>
    <row r="352" spans="1:10" ht="30" x14ac:dyDescent="0.4">
      <c r="A352" s="51" t="s">
        <v>19</v>
      </c>
      <c r="B352" s="35" t="s">
        <v>71</v>
      </c>
      <c r="C352" s="35" t="s">
        <v>214</v>
      </c>
      <c r="D352" s="65" t="s">
        <v>72</v>
      </c>
      <c r="E352" s="35" t="s">
        <v>18</v>
      </c>
      <c r="F352" s="63">
        <f>'MEMÓRIA DE CÁLCULO'!D618</f>
        <v>65</v>
      </c>
      <c r="G352" s="87">
        <v>5.01</v>
      </c>
      <c r="H352" s="87">
        <f>F352*G352</f>
        <v>325.64999999999998</v>
      </c>
      <c r="I352" s="162">
        <f t="shared" si="37"/>
        <v>4.5764433841042864E-4</v>
      </c>
    </row>
    <row r="353" spans="1:24" x14ac:dyDescent="0.4">
      <c r="A353" s="51" t="s">
        <v>19</v>
      </c>
      <c r="B353" s="35" t="s">
        <v>73</v>
      </c>
      <c r="C353" s="35" t="s">
        <v>215</v>
      </c>
      <c r="D353" s="65" t="s">
        <v>74</v>
      </c>
      <c r="E353" s="35" t="s">
        <v>17</v>
      </c>
      <c r="F353" s="63">
        <f>'MEMÓRIA DE CÁLCULO'!D621</f>
        <v>2</v>
      </c>
      <c r="G353" s="87">
        <v>2241.4499999999998</v>
      </c>
      <c r="H353" s="87">
        <f t="shared" ref="H353:H378" si="40">F353*G353</f>
        <v>4482.8999999999996</v>
      </c>
      <c r="I353" s="67">
        <f t="shared" si="37"/>
        <v>6.2999349137420873E-3</v>
      </c>
    </row>
    <row r="354" spans="1:24" ht="30" x14ac:dyDescent="0.4">
      <c r="A354" s="35" t="s">
        <v>366</v>
      </c>
      <c r="B354" s="35" t="s">
        <v>69</v>
      </c>
      <c r="C354" s="35" t="s">
        <v>216</v>
      </c>
      <c r="D354" s="100" t="s">
        <v>70</v>
      </c>
      <c r="E354" s="35"/>
      <c r="F354" s="63">
        <f>'MEMÓRIA DE CÁLCULO'!D624</f>
        <v>44</v>
      </c>
      <c r="G354" s="87">
        <v>50.97</v>
      </c>
      <c r="H354" s="87">
        <f t="shared" si="40"/>
        <v>2242.6799999999998</v>
      </c>
      <c r="I354" s="67">
        <f t="shared" si="37"/>
        <v>3.151696007573469E-3</v>
      </c>
    </row>
    <row r="355" spans="1:24" s="34" customFormat="1" ht="30" x14ac:dyDescent="0.4">
      <c r="A355" s="51" t="s">
        <v>19</v>
      </c>
      <c r="B355" s="51" t="s">
        <v>77</v>
      </c>
      <c r="C355" s="35" t="s">
        <v>217</v>
      </c>
      <c r="D355" s="52" t="s">
        <v>78</v>
      </c>
      <c r="E355" s="51" t="s">
        <v>18</v>
      </c>
      <c r="F355" s="63">
        <f>'MEMÓRIA DE CÁLCULO'!D627</f>
        <v>9</v>
      </c>
      <c r="G355" s="91">
        <v>19.899999999999999</v>
      </c>
      <c r="H355" s="87">
        <f t="shared" si="40"/>
        <v>179.1</v>
      </c>
      <c r="I355" s="67">
        <f t="shared" si="37"/>
        <v>2.5169384618242832E-4</v>
      </c>
      <c r="J355" s="48"/>
    </row>
    <row r="356" spans="1:24" s="34" customFormat="1" x14ac:dyDescent="0.4">
      <c r="A356" s="51" t="s">
        <v>19</v>
      </c>
      <c r="B356" s="51" t="s">
        <v>56</v>
      </c>
      <c r="C356" s="35" t="s">
        <v>218</v>
      </c>
      <c r="D356" s="52" t="s">
        <v>57</v>
      </c>
      <c r="E356" s="51" t="s">
        <v>20</v>
      </c>
      <c r="F356" s="63">
        <f>'MEMÓRIA DE CÁLCULO'!D630</f>
        <v>18</v>
      </c>
      <c r="G356" s="91">
        <v>6.65</v>
      </c>
      <c r="H356" s="87">
        <f t="shared" si="40"/>
        <v>119.7</v>
      </c>
      <c r="I356" s="67">
        <f t="shared" si="37"/>
        <v>1.6821749518725109E-4</v>
      </c>
      <c r="J356" s="48"/>
    </row>
    <row r="357" spans="1:24" s="34" customFormat="1" x14ac:dyDescent="0.4">
      <c r="A357" s="51" t="s">
        <v>19</v>
      </c>
      <c r="B357" s="51" t="s">
        <v>58</v>
      </c>
      <c r="C357" s="35" t="s">
        <v>219</v>
      </c>
      <c r="D357" s="52" t="s">
        <v>59</v>
      </c>
      <c r="E357" s="51" t="s">
        <v>20</v>
      </c>
      <c r="F357" s="63">
        <f>'MEMÓRIA DE CÁLCULO'!D633</f>
        <v>5.04</v>
      </c>
      <c r="G357" s="91">
        <v>4.6100000000000003</v>
      </c>
      <c r="H357" s="87">
        <f t="shared" si="40"/>
        <v>23.234400000000001</v>
      </c>
      <c r="I357" s="67">
        <f t="shared" si="37"/>
        <v>3.2651901171083262E-5</v>
      </c>
      <c r="J357" s="48"/>
    </row>
    <row r="358" spans="1:24" s="34" customFormat="1" x14ac:dyDescent="0.4">
      <c r="A358" s="51" t="s">
        <v>19</v>
      </c>
      <c r="B358" s="51" t="s">
        <v>109</v>
      </c>
      <c r="C358" s="35" t="s">
        <v>220</v>
      </c>
      <c r="D358" s="52" t="s">
        <v>110</v>
      </c>
      <c r="E358" s="51" t="s">
        <v>18</v>
      </c>
      <c r="F358" s="63">
        <f>'MEMÓRIA DE CÁLCULO'!D636</f>
        <v>30</v>
      </c>
      <c r="G358" s="91">
        <v>4.6100000000000003</v>
      </c>
      <c r="H358" s="87">
        <f t="shared" si="40"/>
        <v>138.30000000000001</v>
      </c>
      <c r="I358" s="67">
        <f t="shared" si="37"/>
        <v>1.9435655458978135E-4</v>
      </c>
      <c r="J358" s="48"/>
    </row>
    <row r="359" spans="1:24" s="34" customFormat="1" x14ac:dyDescent="0.4">
      <c r="A359" s="51" t="s">
        <v>19</v>
      </c>
      <c r="B359" s="51" t="s">
        <v>98</v>
      </c>
      <c r="C359" s="35" t="s">
        <v>221</v>
      </c>
      <c r="D359" s="52" t="s">
        <v>99</v>
      </c>
      <c r="E359" s="51" t="s">
        <v>26</v>
      </c>
      <c r="F359" s="63">
        <f>'MEMÓRIA DE CÁLCULO'!D639</f>
        <v>337</v>
      </c>
      <c r="G359" s="91">
        <v>118</v>
      </c>
      <c r="H359" s="87">
        <f t="shared" si="40"/>
        <v>39766</v>
      </c>
      <c r="I359" s="67">
        <f t="shared" si="37"/>
        <v>5.5884184741990195E-2</v>
      </c>
      <c r="J359" s="101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</row>
    <row r="360" spans="1:24" s="34" customFormat="1" x14ac:dyDescent="0.4">
      <c r="A360" s="51" t="s">
        <v>19</v>
      </c>
      <c r="B360" s="51" t="s">
        <v>29</v>
      </c>
      <c r="C360" s="35" t="s">
        <v>222</v>
      </c>
      <c r="D360" s="52" t="s">
        <v>30</v>
      </c>
      <c r="E360" s="51" t="s">
        <v>20</v>
      </c>
      <c r="F360" s="63">
        <f>'MEMÓRIA DE CÁLCULO'!D642</f>
        <v>2.85</v>
      </c>
      <c r="G360" s="91">
        <v>112.01</v>
      </c>
      <c r="H360" s="87">
        <f t="shared" si="40"/>
        <v>319.2285</v>
      </c>
      <c r="I360" s="67">
        <f t="shared" si="37"/>
        <v>4.4862003895057128E-4</v>
      </c>
      <c r="J360" s="48"/>
    </row>
    <row r="361" spans="1:24" s="34" customFormat="1" x14ac:dyDescent="0.4">
      <c r="A361" s="51" t="s">
        <v>19</v>
      </c>
      <c r="B361" s="51" t="s">
        <v>145</v>
      </c>
      <c r="C361" s="35" t="s">
        <v>223</v>
      </c>
      <c r="D361" s="52" t="s">
        <v>146</v>
      </c>
      <c r="E361" s="51" t="s">
        <v>18</v>
      </c>
      <c r="F361" s="63">
        <f>'MEMÓRIA DE CÁLCULO'!D646</f>
        <v>16</v>
      </c>
      <c r="G361" s="91">
        <v>69.8</v>
      </c>
      <c r="H361" s="87">
        <f t="shared" si="40"/>
        <v>1116.8</v>
      </c>
      <c r="I361" s="67">
        <f t="shared" si="37"/>
        <v>1.5694678247712781E-3</v>
      </c>
      <c r="J361" s="48"/>
    </row>
    <row r="362" spans="1:24" s="34" customFormat="1" x14ac:dyDescent="0.4">
      <c r="A362" s="51" t="s">
        <v>19</v>
      </c>
      <c r="B362" s="51" t="s">
        <v>111</v>
      </c>
      <c r="C362" s="35" t="s">
        <v>224</v>
      </c>
      <c r="D362" s="52" t="s">
        <v>112</v>
      </c>
      <c r="E362" s="51" t="s">
        <v>18</v>
      </c>
      <c r="F362" s="63">
        <f>'MEMÓRIA DE CÁLCULO'!D649</f>
        <v>8.8000000000000007</v>
      </c>
      <c r="G362" s="91">
        <v>62.03</v>
      </c>
      <c r="H362" s="87">
        <f t="shared" si="40"/>
        <v>545.86400000000003</v>
      </c>
      <c r="I362" s="67">
        <f t="shared" si="37"/>
        <v>7.6711674847864352E-4</v>
      </c>
      <c r="J362" s="48"/>
    </row>
    <row r="363" spans="1:24" s="34" customFormat="1" x14ac:dyDescent="0.4">
      <c r="A363" s="51" t="s">
        <v>19</v>
      </c>
      <c r="B363" s="51" t="s">
        <v>545</v>
      </c>
      <c r="C363" s="35" t="s">
        <v>225</v>
      </c>
      <c r="D363" s="52" t="s">
        <v>546</v>
      </c>
      <c r="E363" s="51" t="s">
        <v>18</v>
      </c>
      <c r="F363" s="63">
        <f>'MEMÓRIA DE CÁLCULO'!D654</f>
        <v>4</v>
      </c>
      <c r="G363" s="91">
        <v>75.3</v>
      </c>
      <c r="H363" s="87">
        <f t="shared" si="40"/>
        <v>301.2</v>
      </c>
      <c r="I363" s="67">
        <f t="shared" si="37"/>
        <v>4.2328412322807039E-4</v>
      </c>
      <c r="J363" s="48"/>
    </row>
    <row r="364" spans="1:24" s="34" customFormat="1" x14ac:dyDescent="0.4">
      <c r="A364" s="51" t="s">
        <v>19</v>
      </c>
      <c r="B364" s="51" t="s">
        <v>548</v>
      </c>
      <c r="C364" s="35" t="s">
        <v>226</v>
      </c>
      <c r="D364" s="52" t="s">
        <v>549</v>
      </c>
      <c r="E364" s="51" t="s">
        <v>18</v>
      </c>
      <c r="F364" s="63">
        <f>'MEMÓRIA DE CÁLCULO'!D657</f>
        <v>0.72</v>
      </c>
      <c r="G364" s="91">
        <v>1248.94</v>
      </c>
      <c r="H364" s="87">
        <f t="shared" si="40"/>
        <v>899.23680000000002</v>
      </c>
      <c r="I364" s="67">
        <f t="shared" si="37"/>
        <v>1.2637206522656563E-3</v>
      </c>
      <c r="J364" s="48"/>
    </row>
    <row r="365" spans="1:24" s="34" customFormat="1" x14ac:dyDescent="0.4">
      <c r="A365" s="51" t="s">
        <v>19</v>
      </c>
      <c r="B365" s="51" t="s">
        <v>113</v>
      </c>
      <c r="C365" s="35" t="s">
        <v>227</v>
      </c>
      <c r="D365" s="52" t="s">
        <v>114</v>
      </c>
      <c r="E365" s="51" t="s">
        <v>115</v>
      </c>
      <c r="F365" s="63">
        <f>'MEMÓRIA DE CÁLCULO'!D660</f>
        <v>1925.44</v>
      </c>
      <c r="G365" s="91">
        <v>6.34</v>
      </c>
      <c r="H365" s="87">
        <f t="shared" si="40"/>
        <v>12207.2896</v>
      </c>
      <c r="I365" s="67">
        <f t="shared" si="37"/>
        <v>1.7155218709585467E-2</v>
      </c>
      <c r="J365" s="48"/>
    </row>
    <row r="366" spans="1:24" s="34" customFormat="1" x14ac:dyDescent="0.4">
      <c r="A366" s="51" t="s">
        <v>19</v>
      </c>
      <c r="B366" s="51" t="s">
        <v>116</v>
      </c>
      <c r="C366" s="35" t="s">
        <v>228</v>
      </c>
      <c r="D366" s="52" t="s">
        <v>117</v>
      </c>
      <c r="E366" s="51" t="s">
        <v>20</v>
      </c>
      <c r="F366" s="63">
        <f>'MEMÓRIA DE CÁLCULO'!D664</f>
        <v>21.88</v>
      </c>
      <c r="G366" s="91">
        <v>346.33</v>
      </c>
      <c r="H366" s="87">
        <f t="shared" si="40"/>
        <v>7577.7003999999997</v>
      </c>
      <c r="I366" s="67">
        <f t="shared" si="37"/>
        <v>1.0649137682267591E-2</v>
      </c>
      <c r="J366" s="48"/>
    </row>
    <row r="367" spans="1:24" s="34" customFormat="1" x14ac:dyDescent="0.4">
      <c r="A367" s="51" t="s">
        <v>19</v>
      </c>
      <c r="B367" s="51" t="s">
        <v>118</v>
      </c>
      <c r="C367" s="35" t="s">
        <v>229</v>
      </c>
      <c r="D367" s="52" t="s">
        <v>119</v>
      </c>
      <c r="E367" s="51" t="s">
        <v>20</v>
      </c>
      <c r="F367" s="63">
        <f>'MEMÓRIA DE CÁLCULO'!D670</f>
        <v>21.88</v>
      </c>
      <c r="G367" s="91">
        <v>117.98</v>
      </c>
      <c r="H367" s="87">
        <f t="shared" si="40"/>
        <v>2581.4023999999999</v>
      </c>
      <c r="I367" s="67">
        <f t="shared" si="37"/>
        <v>3.6277113266362437E-3</v>
      </c>
      <c r="J367" s="48"/>
    </row>
    <row r="368" spans="1:24" s="34" customFormat="1" ht="30" x14ac:dyDescent="0.4">
      <c r="A368" s="51" t="s">
        <v>19</v>
      </c>
      <c r="B368" s="51" t="s">
        <v>130</v>
      </c>
      <c r="C368" s="35" t="s">
        <v>230</v>
      </c>
      <c r="D368" s="52" t="s">
        <v>131</v>
      </c>
      <c r="E368" s="51" t="s">
        <v>17</v>
      </c>
      <c r="F368" s="63">
        <f>'MEMÓRIA DE CÁLCULO'!D676</f>
        <v>2</v>
      </c>
      <c r="G368" s="91">
        <v>10579.52</v>
      </c>
      <c r="H368" s="87">
        <f t="shared" si="40"/>
        <v>21159.040000000001</v>
      </c>
      <c r="I368" s="67">
        <f t="shared" si="37"/>
        <v>2.973534427207062E-2</v>
      </c>
      <c r="J368" s="48"/>
    </row>
    <row r="369" spans="1:10" s="34" customFormat="1" x14ac:dyDescent="0.4">
      <c r="A369" s="51" t="s">
        <v>19</v>
      </c>
      <c r="B369" s="51" t="s">
        <v>120</v>
      </c>
      <c r="C369" s="35" t="s">
        <v>231</v>
      </c>
      <c r="D369" s="52" t="s">
        <v>121</v>
      </c>
      <c r="E369" s="51" t="s">
        <v>17</v>
      </c>
      <c r="F369" s="63">
        <f>'MEMÓRIA DE CÁLCULO'!D679</f>
        <v>1</v>
      </c>
      <c r="G369" s="91">
        <v>447.15</v>
      </c>
      <c r="H369" s="87">
        <f t="shared" si="40"/>
        <v>447.15</v>
      </c>
      <c r="I369" s="67">
        <f t="shared" si="37"/>
        <v>6.2839141999147298E-4</v>
      </c>
      <c r="J369" s="48"/>
    </row>
    <row r="370" spans="1:10" s="34" customFormat="1" x14ac:dyDescent="0.4">
      <c r="A370" s="35" t="s">
        <v>366</v>
      </c>
      <c r="B370" s="51" t="s">
        <v>122</v>
      </c>
      <c r="C370" s="35" t="s">
        <v>232</v>
      </c>
      <c r="D370" s="52" t="s">
        <v>123</v>
      </c>
      <c r="E370" s="51" t="s">
        <v>17</v>
      </c>
      <c r="F370" s="63">
        <f>'MEMÓRIA DE CÁLCULO'!D682</f>
        <v>1</v>
      </c>
      <c r="G370" s="91">
        <v>1501.67</v>
      </c>
      <c r="H370" s="87">
        <f t="shared" si="40"/>
        <v>1501.67</v>
      </c>
      <c r="I370" s="67">
        <f t="shared" si="37"/>
        <v>2.110335555537505E-3</v>
      </c>
      <c r="J370" s="48"/>
    </row>
    <row r="371" spans="1:10" s="34" customFormat="1" x14ac:dyDescent="0.4">
      <c r="A371" s="35" t="s">
        <v>366</v>
      </c>
      <c r="B371" s="51" t="s">
        <v>124</v>
      </c>
      <c r="C371" s="35" t="s">
        <v>233</v>
      </c>
      <c r="D371" s="52" t="s">
        <v>125</v>
      </c>
      <c r="E371" s="51" t="s">
        <v>17</v>
      </c>
      <c r="F371" s="63">
        <f>'MEMÓRIA DE CÁLCULO'!D685</f>
        <v>1</v>
      </c>
      <c r="G371" s="91">
        <v>1300.72</v>
      </c>
      <c r="H371" s="87">
        <f t="shared" si="40"/>
        <v>1300.72</v>
      </c>
      <c r="I371" s="67">
        <f t="shared" si="37"/>
        <v>1.8279353411859752E-3</v>
      </c>
      <c r="J371" s="48"/>
    </row>
    <row r="372" spans="1:10" s="34" customFormat="1" x14ac:dyDescent="0.4">
      <c r="A372" s="51" t="s">
        <v>19</v>
      </c>
      <c r="B372" s="51" t="s">
        <v>126</v>
      </c>
      <c r="C372" s="35" t="s">
        <v>234</v>
      </c>
      <c r="D372" s="52" t="s">
        <v>127</v>
      </c>
      <c r="E372" s="51" t="s">
        <v>17</v>
      </c>
      <c r="F372" s="63">
        <f>'MEMÓRIA DE CÁLCULO'!D688</f>
        <v>1</v>
      </c>
      <c r="G372" s="91">
        <v>41.98</v>
      </c>
      <c r="H372" s="87">
        <f t="shared" si="40"/>
        <v>41.98</v>
      </c>
      <c r="I372" s="67">
        <f t="shared" si="37"/>
        <v>5.8995576006355887E-5</v>
      </c>
      <c r="J372" s="48"/>
    </row>
    <row r="373" spans="1:10" s="34" customFormat="1" x14ac:dyDescent="0.4">
      <c r="A373" s="51" t="s">
        <v>19</v>
      </c>
      <c r="B373" s="51" t="s">
        <v>128</v>
      </c>
      <c r="C373" s="35" t="s">
        <v>235</v>
      </c>
      <c r="D373" s="52" t="s">
        <v>129</v>
      </c>
      <c r="E373" s="51" t="s">
        <v>17</v>
      </c>
      <c r="F373" s="63">
        <f>'MEMÓRIA DE CÁLCULO'!D691</f>
        <v>4</v>
      </c>
      <c r="G373" s="91">
        <v>25.65</v>
      </c>
      <c r="H373" s="87">
        <f t="shared" si="40"/>
        <v>102.6</v>
      </c>
      <c r="I373" s="67">
        <f t="shared" si="37"/>
        <v>1.4418642444621521E-4</v>
      </c>
      <c r="J373" s="48"/>
    </row>
    <row r="374" spans="1:10" s="34" customFormat="1" x14ac:dyDescent="0.4">
      <c r="A374" s="51" t="s">
        <v>19</v>
      </c>
      <c r="B374" s="51" t="s">
        <v>136</v>
      </c>
      <c r="C374" s="35" t="s">
        <v>236</v>
      </c>
      <c r="D374" s="52" t="s">
        <v>137</v>
      </c>
      <c r="E374" s="51" t="s">
        <v>26</v>
      </c>
      <c r="F374" s="63">
        <f>'MEMÓRIA DE CÁLCULO'!D694</f>
        <v>15</v>
      </c>
      <c r="G374" s="91">
        <v>6.7</v>
      </c>
      <c r="H374" s="87">
        <f t="shared" si="40"/>
        <v>100.5</v>
      </c>
      <c r="I374" s="67">
        <f t="shared" si="37"/>
        <v>1.4123524032012309E-4</v>
      </c>
      <c r="J374" s="48"/>
    </row>
    <row r="375" spans="1:10" s="34" customFormat="1" x14ac:dyDescent="0.4">
      <c r="A375" s="51" t="s">
        <v>19</v>
      </c>
      <c r="B375" s="51" t="s">
        <v>132</v>
      </c>
      <c r="C375" s="35" t="s">
        <v>547</v>
      </c>
      <c r="D375" s="52" t="s">
        <v>133</v>
      </c>
      <c r="E375" s="51" t="s">
        <v>26</v>
      </c>
      <c r="F375" s="63">
        <f>'MEMÓRIA DE CÁLCULO'!D697</f>
        <v>24</v>
      </c>
      <c r="G375" s="91">
        <v>7.54</v>
      </c>
      <c r="H375" s="87">
        <f t="shared" si="40"/>
        <v>180.96</v>
      </c>
      <c r="I375" s="67">
        <f t="shared" si="37"/>
        <v>2.5430775212268136E-4</v>
      </c>
      <c r="J375" s="48"/>
    </row>
    <row r="376" spans="1:10" s="34" customFormat="1" x14ac:dyDescent="0.4">
      <c r="A376" s="51" t="s">
        <v>19</v>
      </c>
      <c r="B376" s="51" t="s">
        <v>134</v>
      </c>
      <c r="C376" s="35" t="s">
        <v>550</v>
      </c>
      <c r="D376" s="52" t="s">
        <v>135</v>
      </c>
      <c r="E376" s="51" t="s">
        <v>17</v>
      </c>
      <c r="F376" s="63">
        <f>'MEMÓRIA DE CÁLCULO'!D700</f>
        <v>2</v>
      </c>
      <c r="G376" s="91">
        <v>56.86</v>
      </c>
      <c r="H376" s="87">
        <f t="shared" si="40"/>
        <v>113.72</v>
      </c>
      <c r="I376" s="67">
        <f t="shared" si="37"/>
        <v>1.5981364705676017E-4</v>
      </c>
      <c r="J376" s="48"/>
    </row>
    <row r="377" spans="1:10" s="34" customFormat="1" x14ac:dyDescent="0.4">
      <c r="A377" s="51" t="s">
        <v>19</v>
      </c>
      <c r="B377" s="51" t="s">
        <v>559</v>
      </c>
      <c r="C377" s="35" t="s">
        <v>562</v>
      </c>
      <c r="D377" s="52" t="s">
        <v>560</v>
      </c>
      <c r="E377" s="51" t="s">
        <v>561</v>
      </c>
      <c r="F377" s="63">
        <f>'MEMÓRIA DE CÁLCULO'!D703</f>
        <v>40</v>
      </c>
      <c r="G377" s="91">
        <v>5.14</v>
      </c>
      <c r="H377" s="87">
        <f t="shared" si="40"/>
        <v>205.6</v>
      </c>
      <c r="I377" s="67">
        <f t="shared" si="37"/>
        <v>2.8893497920216225E-4</v>
      </c>
      <c r="J377" s="48"/>
    </row>
    <row r="378" spans="1:10" s="34" customFormat="1" x14ac:dyDescent="0.4">
      <c r="A378" s="188" t="s">
        <v>574</v>
      </c>
      <c r="B378" s="189"/>
      <c r="C378" s="35" t="s">
        <v>572</v>
      </c>
      <c r="D378" s="52" t="s">
        <v>571</v>
      </c>
      <c r="E378" s="51" t="s">
        <v>573</v>
      </c>
      <c r="F378" s="63">
        <f>'MEMÓRIA DE CÁLCULO'!D706</f>
        <v>1</v>
      </c>
      <c r="G378" s="91">
        <v>119000</v>
      </c>
      <c r="H378" s="87">
        <f t="shared" si="40"/>
        <v>119000</v>
      </c>
      <c r="I378" s="67">
        <f t="shared" si="37"/>
        <v>0.16723376714522037</v>
      </c>
      <c r="J378" s="48"/>
    </row>
    <row r="379" spans="1:10" ht="15.4" thickBot="1" x14ac:dyDescent="0.45">
      <c r="A379" s="30" t="s">
        <v>24</v>
      </c>
      <c r="B379" s="21"/>
      <c r="C379" s="21"/>
      <c r="D379" s="54"/>
      <c r="E379" s="20"/>
      <c r="F379" s="22"/>
      <c r="G379" s="94"/>
      <c r="H379" s="95"/>
      <c r="I379" s="171"/>
    </row>
    <row r="380" spans="1:10" ht="15.4" thickBot="1" x14ac:dyDescent="0.45">
      <c r="B380" s="24"/>
      <c r="D380" s="55"/>
      <c r="F380" s="18"/>
      <c r="G380" s="96" t="s">
        <v>15</v>
      </c>
      <c r="H380" s="172">
        <f>ROUND(SUM(H350,H298,H257,H216,H173,H126,H74,H31,H24),2)</f>
        <v>711578.78</v>
      </c>
      <c r="I380" s="173">
        <f>H380/H380</f>
        <v>1</v>
      </c>
    </row>
    <row r="382" spans="1:10" x14ac:dyDescent="0.4">
      <c r="G382" s="96" t="s">
        <v>21</v>
      </c>
      <c r="H382" s="93">
        <f>ROUND(H380*0.25,2)</f>
        <v>177894.7</v>
      </c>
    </row>
    <row r="383" spans="1:10" ht="15.4" thickBot="1" x14ac:dyDescent="0.45"/>
    <row r="384" spans="1:10" ht="15.4" thickBot="1" x14ac:dyDescent="0.45">
      <c r="G384" s="175" t="s">
        <v>25</v>
      </c>
      <c r="H384" s="174">
        <f>ROUND(SUM(H380,H382),2)</f>
        <v>889473.48</v>
      </c>
    </row>
    <row r="386" spans="1:28" ht="17.649999999999999" x14ac:dyDescent="0.5">
      <c r="A386" s="179" t="s">
        <v>22</v>
      </c>
      <c r="B386" s="179"/>
      <c r="C386" s="179"/>
      <c r="D386" s="179"/>
      <c r="E386" s="179"/>
      <c r="F386" s="179"/>
      <c r="G386" s="179"/>
      <c r="H386" s="179"/>
      <c r="I386" s="179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</row>
    <row r="387" spans="1:28" ht="17.649999999999999" x14ac:dyDescent="0.5">
      <c r="A387" s="179" t="s">
        <v>23</v>
      </c>
      <c r="B387" s="179"/>
      <c r="C387" s="179"/>
      <c r="D387" s="179"/>
      <c r="E387" s="179"/>
      <c r="F387" s="179"/>
      <c r="G387" s="179"/>
      <c r="H387" s="179"/>
      <c r="I387" s="179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</row>
    <row r="388" spans="1:28" x14ac:dyDescent="0.4">
      <c r="A388" s="76"/>
      <c r="B388" s="76"/>
      <c r="C388" s="76"/>
      <c r="D388" s="45"/>
      <c r="E388" s="76"/>
      <c r="F388" s="46"/>
      <c r="G388" s="97"/>
      <c r="H388" s="97"/>
      <c r="I388" s="76"/>
    </row>
    <row r="389" spans="1:28" x14ac:dyDescent="0.4">
      <c r="A389" s="76"/>
      <c r="B389" s="76"/>
      <c r="C389" s="76"/>
      <c r="D389" s="45"/>
      <c r="E389" s="76"/>
      <c r="F389" s="46"/>
      <c r="G389" s="97"/>
      <c r="H389" s="97"/>
      <c r="I389" s="76"/>
    </row>
    <row r="390" spans="1:28" x14ac:dyDescent="0.4">
      <c r="A390" s="37"/>
      <c r="C390" s="19"/>
      <c r="D390" s="33"/>
      <c r="E390" s="19"/>
      <c r="F390" s="47"/>
      <c r="G390" s="98"/>
      <c r="H390" s="98"/>
      <c r="I390" s="19"/>
    </row>
    <row r="391" spans="1:28" x14ac:dyDescent="0.4">
      <c r="A391" s="37"/>
      <c r="C391" s="19"/>
      <c r="D391" s="33"/>
      <c r="E391" s="19"/>
      <c r="F391" s="47"/>
      <c r="G391" s="98"/>
      <c r="H391" s="98"/>
      <c r="I391" s="19"/>
    </row>
    <row r="392" spans="1:28" x14ac:dyDescent="0.4">
      <c r="A392" s="37"/>
      <c r="C392" s="19"/>
      <c r="D392" s="33"/>
      <c r="E392" s="19"/>
      <c r="F392" s="47"/>
      <c r="G392" s="98"/>
      <c r="H392" s="98"/>
      <c r="I392" s="19"/>
    </row>
    <row r="393" spans="1:28" x14ac:dyDescent="0.4">
      <c r="A393" s="37"/>
      <c r="C393" s="19"/>
      <c r="D393" s="33"/>
      <c r="E393" s="19"/>
      <c r="F393" s="47"/>
      <c r="G393" s="98"/>
      <c r="H393" s="98"/>
      <c r="I393" s="19"/>
    </row>
  </sheetData>
  <mergeCells count="10">
    <mergeCell ref="A387:I387"/>
    <mergeCell ref="A386:I386"/>
    <mergeCell ref="A20:I20"/>
    <mergeCell ref="A18:D18"/>
    <mergeCell ref="A4:I4"/>
    <mergeCell ref="A5:I5"/>
    <mergeCell ref="A13:I13"/>
    <mergeCell ref="A15:I15"/>
    <mergeCell ref="A17:I17"/>
    <mergeCell ref="A378:B378"/>
  </mergeCells>
  <printOptions horizontalCentered="1"/>
  <pageMargins left="3.937007874015748E-2" right="3.937007874015748E-2" top="0.74803149606299213" bottom="0.35433070866141736" header="0.31496062992125984" footer="0"/>
  <pageSetup paperSize="9" scale="35" fitToHeight="0" orientation="portrait" r:id="rId1"/>
  <headerFooter alignWithMargins="0">
    <oddFooter>&amp;C&amp;12Página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715"/>
  <sheetViews>
    <sheetView tabSelected="1" topLeftCell="A703" zoomScale="120" zoomScaleNormal="120" workbookViewId="0">
      <selection activeCell="B32" sqref="B32"/>
    </sheetView>
  </sheetViews>
  <sheetFormatPr baseColWidth="10" defaultColWidth="9.1328125" defaultRowHeight="15" x14ac:dyDescent="0.4"/>
  <cols>
    <col min="1" max="1" width="10.3984375" style="44" bestFit="1" customWidth="1"/>
    <col min="2" max="2" width="128.86328125" style="31" customWidth="1"/>
    <col min="3" max="3" width="9.1328125" style="44" bestFit="1" customWidth="1"/>
    <col min="4" max="4" width="11.265625" style="25" bestFit="1" customWidth="1"/>
    <col min="5" max="16384" width="9.1328125" style="19"/>
  </cols>
  <sheetData>
    <row r="4" spans="1:4" ht="30" x14ac:dyDescent="0.4">
      <c r="A4" s="146"/>
      <c r="B4" s="137" t="s">
        <v>5</v>
      </c>
      <c r="C4" s="146"/>
      <c r="D4" s="146"/>
    </row>
    <row r="5" spans="1:4" ht="20.65" x14ac:dyDescent="0.4">
      <c r="A5" s="147"/>
      <c r="B5" s="138" t="s">
        <v>6</v>
      </c>
      <c r="C5" s="147"/>
      <c r="D5" s="147"/>
    </row>
    <row r="13" spans="1:4" x14ac:dyDescent="0.4">
      <c r="A13" s="190" t="s">
        <v>368</v>
      </c>
      <c r="B13" s="190"/>
      <c r="C13" s="190"/>
      <c r="D13" s="190"/>
    </row>
    <row r="15" spans="1:4" x14ac:dyDescent="0.4">
      <c r="A15" s="190" t="s">
        <v>62</v>
      </c>
      <c r="B15" s="190"/>
      <c r="C15" s="190"/>
      <c r="D15" s="190"/>
    </row>
    <row r="17" spans="1:4" ht="18" x14ac:dyDescent="0.4">
      <c r="A17" s="190" t="s">
        <v>367</v>
      </c>
      <c r="B17" s="190"/>
      <c r="C17" s="190"/>
      <c r="D17" s="190"/>
    </row>
    <row r="18" spans="1:4" x14ac:dyDescent="0.4">
      <c r="A18" s="191" t="s">
        <v>38</v>
      </c>
      <c r="B18" s="191"/>
      <c r="C18" s="191"/>
      <c r="D18" s="191"/>
    </row>
    <row r="19" spans="1:4" ht="15.4" thickBot="1" x14ac:dyDescent="0.45"/>
    <row r="20" spans="1:4" ht="15.4" thickBot="1" x14ac:dyDescent="0.45">
      <c r="A20" s="180" t="s">
        <v>369</v>
      </c>
      <c r="B20" s="181"/>
      <c r="C20" s="181"/>
      <c r="D20" s="182"/>
    </row>
    <row r="21" spans="1:4" x14ac:dyDescent="0.4">
      <c r="A21" s="78"/>
      <c r="B21" s="79"/>
      <c r="C21" s="78"/>
      <c r="D21" s="99"/>
    </row>
    <row r="22" spans="1:4" x14ac:dyDescent="0.4">
      <c r="A22" s="35" t="s">
        <v>8</v>
      </c>
      <c r="B22" s="62" t="s">
        <v>2</v>
      </c>
      <c r="C22" s="35" t="s">
        <v>31</v>
      </c>
      <c r="D22" s="63" t="s">
        <v>0</v>
      </c>
    </row>
    <row r="23" spans="1:4" ht="15.4" thickBot="1" x14ac:dyDescent="0.45">
      <c r="A23" s="78"/>
      <c r="B23" s="79"/>
      <c r="C23" s="78"/>
      <c r="D23" s="99"/>
    </row>
    <row r="24" spans="1:4" ht="15.4" thickBot="1" x14ac:dyDescent="0.45">
      <c r="A24" s="108">
        <v>1</v>
      </c>
      <c r="B24" s="108" t="s">
        <v>86</v>
      </c>
      <c r="C24" s="107"/>
      <c r="D24" s="107"/>
    </row>
    <row r="25" spans="1:4" x14ac:dyDescent="0.4">
      <c r="A25" s="131"/>
      <c r="B25" s="23"/>
      <c r="C25" s="107"/>
      <c r="D25" s="107"/>
    </row>
    <row r="26" spans="1:4" x14ac:dyDescent="0.4">
      <c r="A26" s="139" t="s">
        <v>90</v>
      </c>
      <c r="B26" s="56" t="s">
        <v>39</v>
      </c>
      <c r="C26" s="58"/>
      <c r="D26" s="64"/>
    </row>
    <row r="27" spans="1:4" x14ac:dyDescent="0.4">
      <c r="A27" s="58"/>
      <c r="B27" s="59"/>
      <c r="C27" s="58"/>
      <c r="D27" s="60"/>
    </row>
    <row r="28" spans="1:4" x14ac:dyDescent="0.4">
      <c r="A28" s="35" t="s">
        <v>89</v>
      </c>
      <c r="B28" s="75" t="s">
        <v>46</v>
      </c>
      <c r="C28" s="35" t="s">
        <v>44</v>
      </c>
      <c r="D28" s="63">
        <v>8</v>
      </c>
    </row>
    <row r="29" spans="1:4" x14ac:dyDescent="0.4">
      <c r="A29" s="35"/>
      <c r="B29" s="65" t="s">
        <v>595</v>
      </c>
      <c r="C29" s="35"/>
      <c r="D29" s="63"/>
    </row>
    <row r="30" spans="1:4" x14ac:dyDescent="0.4">
      <c r="A30" s="35"/>
      <c r="B30" s="75"/>
      <c r="C30" s="35"/>
      <c r="D30" s="63"/>
    </row>
    <row r="31" spans="1:4" x14ac:dyDescent="0.4">
      <c r="A31" s="35" t="s">
        <v>91</v>
      </c>
      <c r="B31" s="52" t="s">
        <v>43</v>
      </c>
      <c r="C31" s="51" t="s">
        <v>44</v>
      </c>
      <c r="D31" s="66">
        <v>8</v>
      </c>
    </row>
    <row r="32" spans="1:4" x14ac:dyDescent="0.4">
      <c r="A32" s="35"/>
      <c r="B32" s="65" t="s">
        <v>370</v>
      </c>
      <c r="C32" s="51"/>
      <c r="D32" s="66"/>
    </row>
    <row r="33" spans="1:4" ht="15.4" thickBot="1" x14ac:dyDescent="0.45">
      <c r="A33" s="78"/>
      <c r="B33" s="79"/>
      <c r="C33" s="78"/>
      <c r="D33" s="99"/>
    </row>
    <row r="34" spans="1:4" ht="15.4" thickBot="1" x14ac:dyDescent="0.45">
      <c r="A34" s="142">
        <v>2</v>
      </c>
      <c r="B34" s="108" t="s">
        <v>85</v>
      </c>
      <c r="C34" s="107"/>
      <c r="D34" s="107"/>
    </row>
    <row r="35" spans="1:4" x14ac:dyDescent="0.4">
      <c r="A35" s="58"/>
      <c r="B35" s="59"/>
      <c r="C35" s="58"/>
      <c r="D35" s="60"/>
    </row>
    <row r="36" spans="1:4" x14ac:dyDescent="0.4">
      <c r="A36" s="139" t="s">
        <v>87</v>
      </c>
      <c r="B36" s="56" t="s">
        <v>39</v>
      </c>
      <c r="C36" s="58"/>
      <c r="D36" s="64"/>
    </row>
    <row r="37" spans="1:4" x14ac:dyDescent="0.4">
      <c r="A37" s="58"/>
      <c r="B37" s="59"/>
      <c r="C37" s="58"/>
      <c r="D37" s="60"/>
    </row>
    <row r="38" spans="1:4" x14ac:dyDescent="0.4">
      <c r="A38" s="35" t="s">
        <v>88</v>
      </c>
      <c r="B38" s="75" t="s">
        <v>97</v>
      </c>
      <c r="C38" s="35" t="s">
        <v>18</v>
      </c>
      <c r="D38" s="63">
        <v>135.99</v>
      </c>
    </row>
    <row r="39" spans="1:4" x14ac:dyDescent="0.4">
      <c r="A39" s="35"/>
      <c r="B39" s="65" t="s">
        <v>384</v>
      </c>
      <c r="C39" s="35"/>
      <c r="D39" s="63"/>
    </row>
    <row r="40" spans="1:4" x14ac:dyDescent="0.4">
      <c r="A40" s="58"/>
      <c r="B40" s="59"/>
      <c r="C40" s="58"/>
      <c r="D40" s="60"/>
    </row>
    <row r="41" spans="1:4" x14ac:dyDescent="0.4">
      <c r="A41" s="139" t="s">
        <v>93</v>
      </c>
      <c r="B41" s="56" t="s">
        <v>52</v>
      </c>
      <c r="C41" s="58"/>
      <c r="D41" s="64"/>
    </row>
    <row r="42" spans="1:4" x14ac:dyDescent="0.4">
      <c r="A42" s="58"/>
      <c r="B42" s="59"/>
      <c r="C42" s="58"/>
      <c r="D42" s="60"/>
    </row>
    <row r="43" spans="1:4" x14ac:dyDescent="0.4">
      <c r="A43" s="35" t="s">
        <v>92</v>
      </c>
      <c r="B43" s="65" t="s">
        <v>41</v>
      </c>
      <c r="C43" s="35" t="s">
        <v>26</v>
      </c>
      <c r="D43" s="63">
        <v>170</v>
      </c>
    </row>
    <row r="44" spans="1:4" x14ac:dyDescent="0.4">
      <c r="A44" s="35"/>
      <c r="B44" s="65" t="s">
        <v>371</v>
      </c>
      <c r="C44" s="35"/>
      <c r="D44" s="63"/>
    </row>
    <row r="45" spans="1:4" s="74" customFormat="1" x14ac:dyDescent="0.4">
      <c r="A45" s="71"/>
      <c r="B45" s="70"/>
      <c r="C45" s="71"/>
      <c r="D45" s="72"/>
    </row>
    <row r="46" spans="1:4" x14ac:dyDescent="0.4">
      <c r="A46" s="139" t="s">
        <v>94</v>
      </c>
      <c r="B46" s="56" t="s">
        <v>64</v>
      </c>
      <c r="C46" s="58"/>
      <c r="D46" s="64"/>
    </row>
    <row r="47" spans="1:4" s="74" customFormat="1" x14ac:dyDescent="0.4">
      <c r="A47" s="71"/>
      <c r="B47" s="70"/>
      <c r="C47" s="71"/>
      <c r="D47" s="72"/>
    </row>
    <row r="48" spans="1:4" s="74" customFormat="1" ht="30" x14ac:dyDescent="0.4">
      <c r="A48" s="35" t="s">
        <v>95</v>
      </c>
      <c r="B48" s="65" t="s">
        <v>78</v>
      </c>
      <c r="C48" s="35" t="s">
        <v>18</v>
      </c>
      <c r="D48" s="63">
        <v>136</v>
      </c>
    </row>
    <row r="49" spans="1:6" s="74" customFormat="1" x14ac:dyDescent="0.4">
      <c r="A49" s="35"/>
      <c r="B49" s="65" t="s">
        <v>379</v>
      </c>
      <c r="C49" s="35"/>
      <c r="D49" s="63"/>
    </row>
    <row r="50" spans="1:6" x14ac:dyDescent="0.4">
      <c r="A50" s="71"/>
      <c r="B50" s="70"/>
      <c r="C50" s="71"/>
      <c r="D50" s="72"/>
    </row>
    <row r="51" spans="1:6" x14ac:dyDescent="0.4">
      <c r="A51" s="139" t="s">
        <v>155</v>
      </c>
      <c r="B51" s="56" t="s">
        <v>27</v>
      </c>
      <c r="C51" s="58"/>
      <c r="D51" s="64"/>
    </row>
    <row r="52" spans="1:6" s="74" customFormat="1" x14ac:dyDescent="0.4">
      <c r="A52" s="71"/>
      <c r="B52" s="70"/>
      <c r="C52" s="71"/>
      <c r="D52" s="72"/>
    </row>
    <row r="53" spans="1:6" x14ac:dyDescent="0.4">
      <c r="A53" s="35" t="s">
        <v>237</v>
      </c>
      <c r="B53" s="65" t="s">
        <v>55</v>
      </c>
      <c r="C53" s="35" t="s">
        <v>20</v>
      </c>
      <c r="D53" s="63">
        <v>48</v>
      </c>
    </row>
    <row r="54" spans="1:6" x14ac:dyDescent="0.4">
      <c r="A54" s="35"/>
      <c r="B54" s="65" t="s">
        <v>390</v>
      </c>
      <c r="C54" s="35"/>
      <c r="D54" s="63"/>
    </row>
    <row r="55" spans="1:6" x14ac:dyDescent="0.4">
      <c r="A55" s="35"/>
      <c r="B55" s="65" t="s">
        <v>389</v>
      </c>
      <c r="C55" s="35"/>
      <c r="D55" s="63"/>
    </row>
    <row r="56" spans="1:6" x14ac:dyDescent="0.4">
      <c r="A56" s="35"/>
      <c r="B56" s="65"/>
      <c r="C56" s="35"/>
      <c r="D56" s="63"/>
    </row>
    <row r="57" spans="1:6" x14ac:dyDescent="0.4">
      <c r="A57" s="35" t="s">
        <v>238</v>
      </c>
      <c r="B57" s="65" t="s">
        <v>57</v>
      </c>
      <c r="C57" s="35" t="s">
        <v>20</v>
      </c>
      <c r="D57" s="63">
        <v>156</v>
      </c>
    </row>
    <row r="58" spans="1:6" x14ac:dyDescent="0.4">
      <c r="A58" s="35"/>
      <c r="B58" s="65" t="s">
        <v>394</v>
      </c>
      <c r="C58" s="35"/>
      <c r="D58" s="63"/>
    </row>
    <row r="59" spans="1:6" x14ac:dyDescent="0.4">
      <c r="A59" s="35"/>
      <c r="B59" s="65" t="s">
        <v>393</v>
      </c>
      <c r="C59" s="35"/>
      <c r="D59" s="63"/>
    </row>
    <row r="60" spans="1:6" x14ac:dyDescent="0.4">
      <c r="A60" s="35"/>
      <c r="B60" s="65"/>
      <c r="C60" s="35"/>
      <c r="D60" s="63"/>
    </row>
    <row r="61" spans="1:6" x14ac:dyDescent="0.4">
      <c r="A61" s="35" t="s">
        <v>239</v>
      </c>
      <c r="B61" s="65" t="s">
        <v>82</v>
      </c>
      <c r="C61" s="35" t="s">
        <v>20</v>
      </c>
      <c r="D61" s="63">
        <v>36</v>
      </c>
      <c r="F61" s="148"/>
    </row>
    <row r="62" spans="1:6" x14ac:dyDescent="0.4">
      <c r="A62" s="35"/>
      <c r="B62" s="65" t="s">
        <v>391</v>
      </c>
      <c r="C62" s="35"/>
      <c r="D62" s="63"/>
    </row>
    <row r="63" spans="1:6" x14ac:dyDescent="0.4">
      <c r="A63" s="35"/>
      <c r="B63" s="65" t="s">
        <v>392</v>
      </c>
      <c r="C63" s="35"/>
      <c r="D63" s="63"/>
    </row>
    <row r="64" spans="1:6" x14ac:dyDescent="0.4">
      <c r="A64" s="35"/>
      <c r="B64" s="65"/>
      <c r="C64" s="35"/>
      <c r="D64" s="63"/>
    </row>
    <row r="65" spans="1:6" x14ac:dyDescent="0.4">
      <c r="A65" s="35" t="s">
        <v>240</v>
      </c>
      <c r="B65" s="65" t="s">
        <v>59</v>
      </c>
      <c r="C65" s="35" t="s">
        <v>20</v>
      </c>
      <c r="D65" s="63">
        <v>235.6</v>
      </c>
    </row>
    <row r="66" spans="1:6" x14ac:dyDescent="0.4">
      <c r="A66" s="35"/>
      <c r="B66" s="65" t="s">
        <v>395</v>
      </c>
      <c r="C66" s="35"/>
      <c r="D66" s="63"/>
    </row>
    <row r="67" spans="1:6" x14ac:dyDescent="0.4">
      <c r="A67" s="35"/>
      <c r="B67" s="65"/>
      <c r="C67" s="35"/>
      <c r="D67" s="63"/>
    </row>
    <row r="68" spans="1:6" x14ac:dyDescent="0.4">
      <c r="A68" s="35" t="s">
        <v>241</v>
      </c>
      <c r="B68" s="65" t="s">
        <v>84</v>
      </c>
      <c r="C68" s="35" t="s">
        <v>20</v>
      </c>
      <c r="D68" s="63">
        <v>6.8</v>
      </c>
      <c r="F68" s="148"/>
    </row>
    <row r="69" spans="1:6" x14ac:dyDescent="0.4">
      <c r="A69" s="35"/>
      <c r="B69" s="65" t="s">
        <v>372</v>
      </c>
      <c r="C69" s="35"/>
      <c r="D69" s="63"/>
    </row>
    <row r="70" spans="1:6" x14ac:dyDescent="0.4">
      <c r="A70" s="71"/>
      <c r="B70" s="70"/>
      <c r="C70" s="71"/>
      <c r="D70" s="72"/>
    </row>
    <row r="71" spans="1:6" s="34" customFormat="1" x14ac:dyDescent="0.4">
      <c r="A71" s="139" t="s">
        <v>156</v>
      </c>
      <c r="B71" s="56" t="s">
        <v>65</v>
      </c>
      <c r="C71" s="36"/>
      <c r="D71" s="68"/>
    </row>
    <row r="73" spans="1:6" s="34" customFormat="1" x14ac:dyDescent="0.4">
      <c r="A73" s="51" t="s">
        <v>242</v>
      </c>
      <c r="B73" s="52" t="s">
        <v>101</v>
      </c>
      <c r="C73" s="51" t="s">
        <v>26</v>
      </c>
      <c r="D73" s="57">
        <v>70</v>
      </c>
      <c r="E73" s="48"/>
    </row>
    <row r="74" spans="1:6" s="34" customFormat="1" x14ac:dyDescent="0.4">
      <c r="A74" s="51"/>
      <c r="B74" s="52" t="s">
        <v>373</v>
      </c>
      <c r="C74" s="51"/>
      <c r="D74" s="57"/>
      <c r="E74" s="48"/>
    </row>
    <row r="75" spans="1:6" s="34" customFormat="1" x14ac:dyDescent="0.4">
      <c r="A75" s="51"/>
      <c r="B75" s="52"/>
      <c r="C75" s="51"/>
      <c r="D75" s="57"/>
      <c r="E75" s="48"/>
    </row>
    <row r="76" spans="1:6" s="34" customFormat="1" x14ac:dyDescent="0.4">
      <c r="A76" s="51" t="s">
        <v>243</v>
      </c>
      <c r="B76" s="52" t="s">
        <v>103</v>
      </c>
      <c r="C76" s="51" t="s">
        <v>26</v>
      </c>
      <c r="D76" s="57">
        <v>170</v>
      </c>
      <c r="E76" s="48"/>
    </row>
    <row r="77" spans="1:6" s="34" customFormat="1" x14ac:dyDescent="0.4">
      <c r="A77" s="51"/>
      <c r="B77" s="52" t="s">
        <v>374</v>
      </c>
      <c r="C77" s="51"/>
      <c r="D77" s="57"/>
      <c r="E77" s="48"/>
    </row>
    <row r="78" spans="1:6" s="34" customFormat="1" x14ac:dyDescent="0.4">
      <c r="A78" s="36"/>
      <c r="B78" s="53"/>
      <c r="C78" s="36"/>
      <c r="D78" s="68"/>
      <c r="E78" s="48"/>
    </row>
    <row r="79" spans="1:6" s="34" customFormat="1" x14ac:dyDescent="0.4">
      <c r="A79" s="139" t="s">
        <v>157</v>
      </c>
      <c r="B79" s="56" t="s">
        <v>66</v>
      </c>
      <c r="C79" s="36"/>
      <c r="D79" s="68"/>
      <c r="E79" s="48"/>
    </row>
    <row r="80" spans="1:6" s="34" customFormat="1" x14ac:dyDescent="0.4">
      <c r="A80" s="36"/>
      <c r="B80" s="77"/>
      <c r="C80" s="36"/>
      <c r="D80" s="68"/>
      <c r="E80" s="48"/>
    </row>
    <row r="81" spans="1:5" s="34" customFormat="1" x14ac:dyDescent="0.4">
      <c r="A81" s="51" t="s">
        <v>244</v>
      </c>
      <c r="B81" s="52" t="s">
        <v>383</v>
      </c>
      <c r="C81" s="51" t="s">
        <v>17</v>
      </c>
      <c r="D81" s="57">
        <v>8</v>
      </c>
      <c r="E81" s="48"/>
    </row>
    <row r="82" spans="1:5" s="34" customFormat="1" x14ac:dyDescent="0.4">
      <c r="A82" s="51"/>
      <c r="B82" s="52" t="s">
        <v>375</v>
      </c>
      <c r="C82" s="51"/>
      <c r="D82" s="57"/>
      <c r="E82" s="48"/>
    </row>
    <row r="83" spans="1:5" s="34" customFormat="1" x14ac:dyDescent="0.4">
      <c r="A83" s="51"/>
      <c r="B83" s="52"/>
      <c r="C83" s="51"/>
      <c r="D83" s="57"/>
      <c r="E83" s="48"/>
    </row>
    <row r="84" spans="1:5" s="34" customFormat="1" x14ac:dyDescent="0.4">
      <c r="A84" s="51" t="s">
        <v>245</v>
      </c>
      <c r="B84" s="52" t="s">
        <v>381</v>
      </c>
      <c r="C84" s="51" t="s">
        <v>17</v>
      </c>
      <c r="D84" s="57">
        <v>8</v>
      </c>
      <c r="E84" s="48"/>
    </row>
    <row r="85" spans="1:5" s="34" customFormat="1" x14ac:dyDescent="0.4">
      <c r="A85" s="51"/>
      <c r="B85" s="52" t="s">
        <v>375</v>
      </c>
      <c r="C85" s="51"/>
      <c r="D85" s="57"/>
      <c r="E85" s="48"/>
    </row>
    <row r="86" spans="1:5" s="34" customFormat="1" x14ac:dyDescent="0.4">
      <c r="A86" s="51"/>
      <c r="B86" s="52"/>
      <c r="C86" s="51"/>
      <c r="D86" s="57"/>
      <c r="E86" s="48"/>
    </row>
    <row r="87" spans="1:5" s="34" customFormat="1" ht="30" x14ac:dyDescent="0.4">
      <c r="A87" s="51" t="s">
        <v>246</v>
      </c>
      <c r="B87" s="52" t="s">
        <v>108</v>
      </c>
      <c r="C87" s="51" t="s">
        <v>17</v>
      </c>
      <c r="D87" s="57">
        <v>20</v>
      </c>
      <c r="E87" s="48"/>
    </row>
    <row r="88" spans="1:5" s="34" customFormat="1" x14ac:dyDescent="0.4">
      <c r="A88" s="51"/>
      <c r="B88" s="52" t="s">
        <v>376</v>
      </c>
      <c r="C88" s="51"/>
      <c r="D88" s="57"/>
      <c r="E88" s="48"/>
    </row>
    <row r="89" spans="1:5" s="34" customFormat="1" x14ac:dyDescent="0.4">
      <c r="A89" s="36"/>
      <c r="B89" s="53"/>
      <c r="C89" s="36"/>
      <c r="D89" s="68"/>
      <c r="E89" s="48"/>
    </row>
    <row r="90" spans="1:5" s="34" customFormat="1" x14ac:dyDescent="0.4">
      <c r="A90" s="139" t="s">
        <v>158</v>
      </c>
      <c r="B90" s="136" t="s">
        <v>67</v>
      </c>
      <c r="C90" s="36"/>
      <c r="D90" s="68"/>
      <c r="E90" s="48"/>
    </row>
    <row r="91" spans="1:5" s="34" customFormat="1" x14ac:dyDescent="0.4">
      <c r="A91" s="36"/>
      <c r="B91" s="53"/>
      <c r="C91" s="36"/>
      <c r="D91" s="68"/>
      <c r="E91" s="48"/>
    </row>
    <row r="92" spans="1:5" s="34" customFormat="1" x14ac:dyDescent="0.4">
      <c r="A92" s="51" t="s">
        <v>247</v>
      </c>
      <c r="B92" s="52" t="s">
        <v>154</v>
      </c>
      <c r="C92" s="51" t="s">
        <v>20</v>
      </c>
      <c r="D92" s="57">
        <v>24</v>
      </c>
      <c r="E92" s="48"/>
    </row>
    <row r="93" spans="1:5" s="34" customFormat="1" x14ac:dyDescent="0.4">
      <c r="A93" s="51"/>
      <c r="B93" s="52" t="s">
        <v>461</v>
      </c>
      <c r="C93" s="51"/>
      <c r="D93" s="57"/>
      <c r="E93" s="48"/>
    </row>
    <row r="94" spans="1:5" s="34" customFormat="1" x14ac:dyDescent="0.4">
      <c r="A94" s="51"/>
      <c r="B94" s="52" t="s">
        <v>462</v>
      </c>
      <c r="C94" s="51"/>
      <c r="D94" s="57"/>
      <c r="E94" s="48"/>
    </row>
    <row r="95" spans="1:5" s="34" customFormat="1" x14ac:dyDescent="0.4">
      <c r="A95" s="51"/>
      <c r="B95" s="52"/>
      <c r="C95" s="51"/>
      <c r="D95" s="57"/>
      <c r="E95" s="48"/>
    </row>
    <row r="96" spans="1:5" s="34" customFormat="1" x14ac:dyDescent="0.4">
      <c r="A96" s="51" t="s">
        <v>248</v>
      </c>
      <c r="B96" s="52" t="s">
        <v>152</v>
      </c>
      <c r="C96" s="51" t="s">
        <v>20</v>
      </c>
      <c r="D96" s="57">
        <v>24</v>
      </c>
      <c r="E96" s="48"/>
    </row>
    <row r="97" spans="1:5" s="34" customFormat="1" x14ac:dyDescent="0.4">
      <c r="A97" s="51"/>
      <c r="B97" s="52" t="s">
        <v>463</v>
      </c>
      <c r="C97" s="51"/>
      <c r="D97" s="57"/>
      <c r="E97" s="48"/>
    </row>
    <row r="98" spans="1:5" s="34" customFormat="1" x14ac:dyDescent="0.4">
      <c r="A98" s="51"/>
      <c r="B98" s="52" t="s">
        <v>464</v>
      </c>
      <c r="C98" s="51"/>
      <c r="D98" s="57"/>
      <c r="E98" s="48"/>
    </row>
    <row r="99" spans="1:5" s="34" customFormat="1" x14ac:dyDescent="0.4">
      <c r="A99" s="51"/>
      <c r="B99" s="52"/>
      <c r="C99" s="51"/>
      <c r="D99" s="57"/>
      <c r="E99" s="48"/>
    </row>
    <row r="100" spans="1:5" s="34" customFormat="1" x14ac:dyDescent="0.4">
      <c r="A100" s="51" t="s">
        <v>249</v>
      </c>
      <c r="B100" s="52" t="s">
        <v>150</v>
      </c>
      <c r="C100" s="51" t="s">
        <v>115</v>
      </c>
      <c r="D100" s="57">
        <v>374</v>
      </c>
      <c r="E100" s="48"/>
    </row>
    <row r="101" spans="1:5" s="34" customFormat="1" x14ac:dyDescent="0.4">
      <c r="A101" s="51" t="s">
        <v>377</v>
      </c>
      <c r="B101" s="52" t="s">
        <v>378</v>
      </c>
      <c r="C101" s="51"/>
      <c r="D101" s="57"/>
      <c r="E101" s="48"/>
    </row>
    <row r="102" spans="1:5" s="34" customFormat="1" x14ac:dyDescent="0.4">
      <c r="A102" s="36"/>
      <c r="B102" s="53"/>
      <c r="C102" s="36"/>
      <c r="D102" s="68"/>
      <c r="E102" s="48"/>
    </row>
    <row r="103" spans="1:5" s="34" customFormat="1" x14ac:dyDescent="0.4">
      <c r="A103" s="139" t="s">
        <v>159</v>
      </c>
      <c r="B103" s="135" t="s">
        <v>68</v>
      </c>
      <c r="C103" s="36"/>
      <c r="D103" s="68"/>
      <c r="E103" s="48"/>
    </row>
    <row r="104" spans="1:5" s="34" customFormat="1" x14ac:dyDescent="0.4">
      <c r="A104" s="36"/>
      <c r="B104" s="130"/>
      <c r="C104" s="36"/>
      <c r="D104" s="68"/>
      <c r="E104" s="48"/>
    </row>
    <row r="105" spans="1:5" s="34" customFormat="1" ht="30" x14ac:dyDescent="0.4">
      <c r="A105" s="51" t="s">
        <v>250</v>
      </c>
      <c r="B105" s="52" t="s">
        <v>76</v>
      </c>
      <c r="C105" s="51" t="s">
        <v>20</v>
      </c>
      <c r="D105" s="57">
        <v>21.92</v>
      </c>
      <c r="E105" s="48"/>
    </row>
    <row r="106" spans="1:5" s="34" customFormat="1" ht="30" x14ac:dyDescent="0.4">
      <c r="A106" s="51"/>
      <c r="B106" s="52" t="s">
        <v>434</v>
      </c>
      <c r="C106" s="51"/>
      <c r="D106" s="57"/>
      <c r="E106" s="48"/>
    </row>
    <row r="107" spans="1:5" s="34" customFormat="1" ht="15.4" thickBot="1" x14ac:dyDescent="0.45">
      <c r="A107" s="36"/>
      <c r="B107" s="53"/>
      <c r="C107" s="36"/>
      <c r="D107" s="68"/>
      <c r="E107" s="48"/>
    </row>
    <row r="108" spans="1:5" ht="15.4" thickBot="1" x14ac:dyDescent="0.45">
      <c r="A108" s="142">
        <v>3</v>
      </c>
      <c r="B108" s="108" t="s">
        <v>160</v>
      </c>
      <c r="C108" s="107"/>
      <c r="D108" s="107"/>
    </row>
    <row r="109" spans="1:5" x14ac:dyDescent="0.4">
      <c r="A109" s="58"/>
      <c r="B109" s="59"/>
      <c r="C109" s="58"/>
      <c r="D109" s="60"/>
    </row>
    <row r="110" spans="1:5" x14ac:dyDescent="0.4">
      <c r="A110" s="139" t="s">
        <v>166</v>
      </c>
      <c r="B110" s="56" t="s">
        <v>39</v>
      </c>
      <c r="C110" s="58"/>
      <c r="D110" s="64"/>
    </row>
    <row r="111" spans="1:5" x14ac:dyDescent="0.4">
      <c r="A111" s="58"/>
      <c r="B111" s="59"/>
      <c r="C111" s="58"/>
      <c r="D111" s="60"/>
    </row>
    <row r="112" spans="1:5" x14ac:dyDescent="0.4">
      <c r="A112" s="35" t="s">
        <v>251</v>
      </c>
      <c r="B112" s="75" t="s">
        <v>97</v>
      </c>
      <c r="C112" s="35" t="s">
        <v>18</v>
      </c>
      <c r="D112" s="63">
        <v>185.59</v>
      </c>
    </row>
    <row r="113" spans="1:4" x14ac:dyDescent="0.4">
      <c r="A113" s="35"/>
      <c r="B113" s="65" t="s">
        <v>385</v>
      </c>
      <c r="C113" s="35"/>
      <c r="D113" s="63"/>
    </row>
    <row r="114" spans="1:4" x14ac:dyDescent="0.4">
      <c r="A114" s="58"/>
      <c r="B114" s="149"/>
      <c r="C114" s="58"/>
      <c r="D114" s="60"/>
    </row>
    <row r="115" spans="1:4" x14ac:dyDescent="0.4">
      <c r="A115" s="139" t="s">
        <v>167</v>
      </c>
      <c r="B115" s="56" t="s">
        <v>52</v>
      </c>
      <c r="C115" s="58"/>
      <c r="D115" s="64"/>
    </row>
    <row r="116" spans="1:4" x14ac:dyDescent="0.4">
      <c r="A116" s="58"/>
      <c r="B116" s="59"/>
      <c r="C116" s="58"/>
      <c r="D116" s="60"/>
    </row>
    <row r="117" spans="1:4" x14ac:dyDescent="0.4">
      <c r="A117" s="150" t="s">
        <v>252</v>
      </c>
      <c r="B117" s="65" t="s">
        <v>41</v>
      </c>
      <c r="C117" s="35" t="s">
        <v>26</v>
      </c>
      <c r="D117" s="63">
        <v>232</v>
      </c>
    </row>
    <row r="118" spans="1:4" x14ac:dyDescent="0.4">
      <c r="A118" s="35"/>
      <c r="B118" s="65" t="s">
        <v>386</v>
      </c>
      <c r="C118" s="35"/>
      <c r="D118" s="63"/>
    </row>
    <row r="119" spans="1:4" s="74" customFormat="1" x14ac:dyDescent="0.4">
      <c r="A119" s="71"/>
      <c r="B119" s="70"/>
      <c r="C119" s="71"/>
      <c r="D119" s="72"/>
    </row>
    <row r="120" spans="1:4" x14ac:dyDescent="0.4">
      <c r="A120" s="139" t="s">
        <v>168</v>
      </c>
      <c r="B120" s="56" t="s">
        <v>64</v>
      </c>
      <c r="C120" s="58"/>
      <c r="D120" s="64"/>
    </row>
    <row r="121" spans="1:4" s="74" customFormat="1" x14ac:dyDescent="0.4">
      <c r="A121" s="71"/>
      <c r="B121" s="70"/>
      <c r="C121" s="71"/>
      <c r="D121" s="72"/>
    </row>
    <row r="122" spans="1:4" s="74" customFormat="1" x14ac:dyDescent="0.4">
      <c r="A122" s="35" t="s">
        <v>253</v>
      </c>
      <c r="B122" s="65" t="s">
        <v>50</v>
      </c>
      <c r="C122" s="35" t="s">
        <v>18</v>
      </c>
      <c r="D122" s="63">
        <v>159.19999999999999</v>
      </c>
    </row>
    <row r="123" spans="1:4" s="74" customFormat="1" x14ac:dyDescent="0.4">
      <c r="A123" s="35"/>
      <c r="B123" s="65" t="s">
        <v>410</v>
      </c>
      <c r="C123" s="35"/>
      <c r="D123" s="63"/>
    </row>
    <row r="124" spans="1:4" s="74" customFormat="1" x14ac:dyDescent="0.4">
      <c r="A124" s="35"/>
      <c r="B124" s="65"/>
      <c r="C124" s="35"/>
      <c r="D124" s="63"/>
    </row>
    <row r="125" spans="1:4" s="74" customFormat="1" ht="30" x14ac:dyDescent="0.4">
      <c r="A125" s="35" t="s">
        <v>254</v>
      </c>
      <c r="B125" s="65" t="s">
        <v>78</v>
      </c>
      <c r="C125" s="35" t="s">
        <v>18</v>
      </c>
      <c r="D125" s="63">
        <v>33</v>
      </c>
    </row>
    <row r="126" spans="1:4" s="74" customFormat="1" x14ac:dyDescent="0.4">
      <c r="A126" s="35"/>
      <c r="B126" s="52" t="s">
        <v>411</v>
      </c>
      <c r="C126" s="35"/>
      <c r="D126" s="63"/>
    </row>
    <row r="127" spans="1:4" s="74" customFormat="1" x14ac:dyDescent="0.4">
      <c r="A127" s="35"/>
      <c r="B127" s="65"/>
      <c r="C127" s="35"/>
      <c r="D127" s="63"/>
    </row>
    <row r="128" spans="1:4" s="74" customFormat="1" x14ac:dyDescent="0.4">
      <c r="A128" s="35" t="s">
        <v>255</v>
      </c>
      <c r="B128" s="65" t="s">
        <v>48</v>
      </c>
      <c r="C128" s="35" t="s">
        <v>26</v>
      </c>
      <c r="D128" s="63">
        <v>3</v>
      </c>
    </row>
    <row r="129" spans="1:4" s="74" customFormat="1" x14ac:dyDescent="0.4">
      <c r="A129" s="35"/>
      <c r="B129" s="65" t="s">
        <v>388</v>
      </c>
      <c r="C129" s="35"/>
      <c r="D129" s="63"/>
    </row>
    <row r="130" spans="1:4" s="74" customFormat="1" x14ac:dyDescent="0.4">
      <c r="A130" s="35"/>
      <c r="B130" s="65"/>
      <c r="C130" s="35"/>
      <c r="D130" s="63"/>
    </row>
    <row r="131" spans="1:4" s="74" customFormat="1" x14ac:dyDescent="0.4">
      <c r="A131" s="35" t="s">
        <v>256</v>
      </c>
      <c r="B131" s="65" t="s">
        <v>80</v>
      </c>
      <c r="C131" s="35" t="s">
        <v>20</v>
      </c>
      <c r="D131" s="63">
        <v>1.82</v>
      </c>
    </row>
    <row r="132" spans="1:4" s="74" customFormat="1" x14ac:dyDescent="0.4">
      <c r="A132" s="35"/>
      <c r="B132" s="65" t="s">
        <v>387</v>
      </c>
      <c r="C132" s="35"/>
      <c r="D132" s="63"/>
    </row>
    <row r="133" spans="1:4" s="74" customFormat="1" x14ac:dyDescent="0.4">
      <c r="A133" s="35"/>
      <c r="B133" s="65" t="s">
        <v>412</v>
      </c>
      <c r="C133" s="35"/>
      <c r="D133" s="63"/>
    </row>
    <row r="134" spans="1:4" x14ac:dyDescent="0.4">
      <c r="A134" s="71"/>
      <c r="B134" s="70"/>
      <c r="C134" s="71"/>
      <c r="D134" s="72"/>
    </row>
    <row r="135" spans="1:4" x14ac:dyDescent="0.4">
      <c r="A135" s="139" t="s">
        <v>169</v>
      </c>
      <c r="B135" s="56" t="s">
        <v>27</v>
      </c>
      <c r="C135" s="58"/>
      <c r="D135" s="64"/>
    </row>
    <row r="136" spans="1:4" s="74" customFormat="1" x14ac:dyDescent="0.4">
      <c r="A136" s="71"/>
      <c r="B136" s="70"/>
      <c r="C136" s="71"/>
      <c r="D136" s="72"/>
    </row>
    <row r="137" spans="1:4" x14ac:dyDescent="0.4">
      <c r="A137" s="35" t="s">
        <v>257</v>
      </c>
      <c r="B137" s="65" t="s">
        <v>55</v>
      </c>
      <c r="C137" s="35" t="s">
        <v>20</v>
      </c>
      <c r="D137" s="63">
        <v>63.9</v>
      </c>
    </row>
    <row r="138" spans="1:4" x14ac:dyDescent="0.4">
      <c r="A138" s="35"/>
      <c r="B138" s="65" t="s">
        <v>396</v>
      </c>
      <c r="C138" s="35"/>
      <c r="D138" s="63"/>
    </row>
    <row r="139" spans="1:4" x14ac:dyDescent="0.4">
      <c r="A139" s="35"/>
      <c r="B139" s="65" t="s">
        <v>397</v>
      </c>
      <c r="C139" s="35"/>
      <c r="D139" s="63"/>
    </row>
    <row r="140" spans="1:4" x14ac:dyDescent="0.4">
      <c r="A140" s="35"/>
      <c r="B140" s="65"/>
      <c r="C140" s="35"/>
      <c r="D140" s="63"/>
    </row>
    <row r="141" spans="1:4" x14ac:dyDescent="0.4">
      <c r="A141" s="35" t="s">
        <v>258</v>
      </c>
      <c r="B141" s="65" t="s">
        <v>57</v>
      </c>
      <c r="C141" s="35" t="s">
        <v>20</v>
      </c>
      <c r="D141" s="63">
        <v>208</v>
      </c>
    </row>
    <row r="142" spans="1:4" x14ac:dyDescent="0.4">
      <c r="A142" s="35"/>
      <c r="B142" s="65" t="s">
        <v>400</v>
      </c>
      <c r="C142" s="35"/>
      <c r="D142" s="63"/>
    </row>
    <row r="143" spans="1:4" x14ac:dyDescent="0.4">
      <c r="A143" s="35"/>
      <c r="B143" s="65" t="s">
        <v>401</v>
      </c>
      <c r="C143" s="35"/>
      <c r="D143" s="63"/>
    </row>
    <row r="144" spans="1:4" x14ac:dyDescent="0.4">
      <c r="A144" s="35"/>
      <c r="B144" s="65"/>
      <c r="C144" s="35"/>
      <c r="D144" s="63"/>
    </row>
    <row r="145" spans="1:5" x14ac:dyDescent="0.4">
      <c r="A145" s="35" t="s">
        <v>259</v>
      </c>
      <c r="B145" s="65" t="s">
        <v>82</v>
      </c>
      <c r="C145" s="35" t="s">
        <v>20</v>
      </c>
      <c r="D145" s="63">
        <v>47.6</v>
      </c>
    </row>
    <row r="146" spans="1:5" x14ac:dyDescent="0.4">
      <c r="A146" s="35"/>
      <c r="B146" s="65" t="s">
        <v>398</v>
      </c>
      <c r="C146" s="35"/>
      <c r="D146" s="63"/>
    </row>
    <row r="147" spans="1:5" x14ac:dyDescent="0.4">
      <c r="A147" s="35"/>
      <c r="B147" s="65" t="s">
        <v>399</v>
      </c>
      <c r="C147" s="35"/>
      <c r="D147" s="63"/>
    </row>
    <row r="148" spans="1:5" x14ac:dyDescent="0.4">
      <c r="A148" s="35"/>
      <c r="B148" s="65"/>
      <c r="C148" s="35"/>
      <c r="D148" s="63"/>
    </row>
    <row r="149" spans="1:5" x14ac:dyDescent="0.4">
      <c r="A149" s="35" t="s">
        <v>260</v>
      </c>
      <c r="B149" s="65" t="s">
        <v>59</v>
      </c>
      <c r="C149" s="35" t="s">
        <v>20</v>
      </c>
      <c r="D149" s="63">
        <v>313.86</v>
      </c>
    </row>
    <row r="150" spans="1:5" x14ac:dyDescent="0.4">
      <c r="A150" s="35"/>
      <c r="B150" s="65" t="s">
        <v>402</v>
      </c>
      <c r="C150" s="35"/>
      <c r="D150" s="63"/>
    </row>
    <row r="151" spans="1:5" x14ac:dyDescent="0.4">
      <c r="A151" s="35"/>
      <c r="B151" s="65"/>
      <c r="C151" s="35"/>
      <c r="D151" s="63"/>
    </row>
    <row r="152" spans="1:5" x14ac:dyDescent="0.4">
      <c r="A152" s="35" t="s">
        <v>261</v>
      </c>
      <c r="B152" s="65" t="s">
        <v>84</v>
      </c>
      <c r="C152" s="35" t="s">
        <v>20</v>
      </c>
      <c r="D152" s="63">
        <v>12.78</v>
      </c>
    </row>
    <row r="153" spans="1:5" x14ac:dyDescent="0.4">
      <c r="A153" s="35"/>
      <c r="B153" s="65" t="s">
        <v>403</v>
      </c>
      <c r="C153" s="35"/>
      <c r="D153" s="63"/>
    </row>
    <row r="154" spans="1:5" x14ac:dyDescent="0.4">
      <c r="A154" s="71"/>
      <c r="B154" s="70"/>
      <c r="C154" s="71"/>
      <c r="D154" s="72"/>
    </row>
    <row r="155" spans="1:5" s="34" customFormat="1" x14ac:dyDescent="0.4">
      <c r="A155" s="139" t="s">
        <v>170</v>
      </c>
      <c r="B155" s="56" t="s">
        <v>65</v>
      </c>
      <c r="C155" s="36"/>
      <c r="D155" s="68"/>
    </row>
    <row r="157" spans="1:5" s="34" customFormat="1" x14ac:dyDescent="0.4">
      <c r="A157" s="51" t="s">
        <v>262</v>
      </c>
      <c r="B157" s="52" t="s">
        <v>101</v>
      </c>
      <c r="C157" s="51" t="s">
        <v>26</v>
      </c>
      <c r="D157" s="57">
        <v>87.5</v>
      </c>
      <c r="E157" s="48"/>
    </row>
    <row r="158" spans="1:5" s="34" customFormat="1" x14ac:dyDescent="0.4">
      <c r="A158" s="51"/>
      <c r="B158" s="52" t="s">
        <v>404</v>
      </c>
      <c r="C158" s="51"/>
      <c r="D158" s="57"/>
      <c r="E158" s="48"/>
    </row>
    <row r="159" spans="1:5" s="34" customFormat="1" x14ac:dyDescent="0.4">
      <c r="A159" s="51"/>
      <c r="B159" s="52"/>
      <c r="C159" s="51"/>
      <c r="D159" s="57"/>
      <c r="E159" s="48"/>
    </row>
    <row r="160" spans="1:5" s="34" customFormat="1" x14ac:dyDescent="0.4">
      <c r="A160" s="51" t="s">
        <v>263</v>
      </c>
      <c r="B160" s="52" t="s">
        <v>103</v>
      </c>
      <c r="C160" s="51" t="s">
        <v>26</v>
      </c>
      <c r="D160" s="57">
        <v>232</v>
      </c>
      <c r="E160" s="48"/>
    </row>
    <row r="161" spans="1:5" s="34" customFormat="1" x14ac:dyDescent="0.4">
      <c r="A161" s="51"/>
      <c r="B161" s="52" t="s">
        <v>405</v>
      </c>
      <c r="C161" s="51"/>
      <c r="D161" s="57"/>
      <c r="E161" s="48"/>
    </row>
    <row r="162" spans="1:5" s="34" customFormat="1" x14ac:dyDescent="0.4">
      <c r="A162" s="36"/>
      <c r="B162" s="53"/>
      <c r="C162" s="36"/>
      <c r="D162" s="68"/>
      <c r="E162" s="48"/>
    </row>
    <row r="163" spans="1:5" s="34" customFormat="1" x14ac:dyDescent="0.4">
      <c r="A163" s="139" t="s">
        <v>171</v>
      </c>
      <c r="B163" s="56" t="s">
        <v>66</v>
      </c>
      <c r="C163" s="36"/>
      <c r="D163" s="68"/>
      <c r="E163" s="48"/>
    </row>
    <row r="164" spans="1:5" s="34" customFormat="1" x14ac:dyDescent="0.4">
      <c r="A164" s="36"/>
      <c r="B164" s="77"/>
      <c r="C164" s="36"/>
      <c r="D164" s="68"/>
      <c r="E164" s="48"/>
    </row>
    <row r="165" spans="1:5" s="34" customFormat="1" x14ac:dyDescent="0.4">
      <c r="A165" s="51" t="s">
        <v>244</v>
      </c>
      <c r="B165" s="52" t="s">
        <v>383</v>
      </c>
      <c r="C165" s="51" t="s">
        <v>17</v>
      </c>
      <c r="D165" s="57">
        <v>7</v>
      </c>
      <c r="E165" s="48"/>
    </row>
    <row r="166" spans="1:5" s="34" customFormat="1" x14ac:dyDescent="0.4">
      <c r="A166" s="51"/>
      <c r="B166" s="151" t="s">
        <v>406</v>
      </c>
      <c r="C166" s="51"/>
      <c r="D166" s="57"/>
      <c r="E166" s="48"/>
    </row>
    <row r="167" spans="1:5" s="34" customFormat="1" x14ac:dyDescent="0.4">
      <c r="A167" s="51"/>
      <c r="B167" s="52"/>
      <c r="C167" s="51"/>
      <c r="D167" s="57"/>
      <c r="E167" s="48"/>
    </row>
    <row r="168" spans="1:5" s="34" customFormat="1" x14ac:dyDescent="0.4">
      <c r="A168" s="51" t="s">
        <v>265</v>
      </c>
      <c r="B168" s="52" t="s">
        <v>381</v>
      </c>
      <c r="C168" s="51" t="s">
        <v>17</v>
      </c>
      <c r="D168" s="57">
        <v>7</v>
      </c>
      <c r="E168" s="48"/>
    </row>
    <row r="169" spans="1:5" s="34" customFormat="1" x14ac:dyDescent="0.4">
      <c r="A169" s="51"/>
      <c r="B169" s="151" t="s">
        <v>406</v>
      </c>
      <c r="C169" s="51"/>
      <c r="D169" s="57"/>
      <c r="E169" s="48"/>
    </row>
    <row r="170" spans="1:5" s="34" customFormat="1" x14ac:dyDescent="0.4">
      <c r="A170" s="51"/>
      <c r="B170" s="52"/>
      <c r="C170" s="51"/>
      <c r="D170" s="57"/>
      <c r="E170" s="48"/>
    </row>
    <row r="171" spans="1:5" s="34" customFormat="1" ht="30" x14ac:dyDescent="0.4">
      <c r="A171" s="51" t="s">
        <v>266</v>
      </c>
      <c r="B171" s="52" t="s">
        <v>108</v>
      </c>
      <c r="C171" s="51" t="s">
        <v>17</v>
      </c>
      <c r="D171" s="57">
        <v>25</v>
      </c>
      <c r="E171" s="48"/>
    </row>
    <row r="172" spans="1:5" s="34" customFormat="1" x14ac:dyDescent="0.4">
      <c r="A172" s="51"/>
      <c r="B172" s="52" t="s">
        <v>407</v>
      </c>
      <c r="C172" s="51"/>
      <c r="D172" s="57"/>
      <c r="E172" s="48"/>
    </row>
    <row r="173" spans="1:5" s="34" customFormat="1" x14ac:dyDescent="0.4">
      <c r="A173" s="36"/>
      <c r="B173" s="53"/>
      <c r="C173" s="36"/>
      <c r="D173" s="68"/>
      <c r="E173" s="48"/>
    </row>
    <row r="174" spans="1:5" s="34" customFormat="1" x14ac:dyDescent="0.4">
      <c r="A174" s="139" t="s">
        <v>172</v>
      </c>
      <c r="B174" s="136" t="s">
        <v>67</v>
      </c>
      <c r="C174" s="36"/>
      <c r="D174" s="68"/>
      <c r="E174" s="48"/>
    </row>
    <row r="175" spans="1:5" s="34" customFormat="1" x14ac:dyDescent="0.4">
      <c r="A175" s="36"/>
      <c r="B175" s="53"/>
      <c r="C175" s="36"/>
      <c r="D175" s="68"/>
      <c r="E175" s="48"/>
    </row>
    <row r="176" spans="1:5" s="34" customFormat="1" x14ac:dyDescent="0.4">
      <c r="A176" s="51" t="s">
        <v>267</v>
      </c>
      <c r="B176" s="52" t="s">
        <v>142</v>
      </c>
      <c r="C176" s="51" t="s">
        <v>18</v>
      </c>
      <c r="D176" s="57">
        <v>232</v>
      </c>
      <c r="E176" s="48"/>
    </row>
    <row r="177" spans="1:5" s="34" customFormat="1" x14ac:dyDescent="0.4">
      <c r="A177" s="51"/>
      <c r="B177" s="52" t="s">
        <v>459</v>
      </c>
      <c r="C177" s="51"/>
      <c r="D177" s="57"/>
      <c r="E177" s="48"/>
    </row>
    <row r="178" spans="1:5" s="34" customFormat="1" x14ac:dyDescent="0.4">
      <c r="A178" s="51"/>
      <c r="B178" s="52" t="s">
        <v>460</v>
      </c>
      <c r="C178" s="51"/>
      <c r="D178" s="57"/>
      <c r="E178" s="48"/>
    </row>
    <row r="179" spans="1:5" s="34" customFormat="1" x14ac:dyDescent="0.4">
      <c r="A179" s="51"/>
      <c r="B179" s="52"/>
      <c r="C179" s="51"/>
      <c r="D179" s="57"/>
      <c r="E179" s="48"/>
    </row>
    <row r="180" spans="1:5" s="34" customFormat="1" x14ac:dyDescent="0.4">
      <c r="A180" s="51" t="s">
        <v>268</v>
      </c>
      <c r="B180" s="52" t="s">
        <v>144</v>
      </c>
      <c r="C180" s="51" t="s">
        <v>26</v>
      </c>
      <c r="D180" s="57">
        <v>3</v>
      </c>
      <c r="E180" s="48"/>
    </row>
    <row r="181" spans="1:5" s="34" customFormat="1" x14ac:dyDescent="0.4">
      <c r="A181" s="51"/>
      <c r="B181" s="52" t="s">
        <v>388</v>
      </c>
      <c r="C181" s="51"/>
      <c r="D181" s="57"/>
      <c r="E181" s="48"/>
    </row>
    <row r="182" spans="1:5" s="34" customFormat="1" x14ac:dyDescent="0.4">
      <c r="A182" s="51"/>
      <c r="B182" s="52"/>
      <c r="C182" s="51"/>
      <c r="D182" s="57"/>
      <c r="E182" s="48"/>
    </row>
    <row r="183" spans="1:5" s="34" customFormat="1" x14ac:dyDescent="0.4">
      <c r="A183" s="51" t="s">
        <v>269</v>
      </c>
      <c r="B183" s="52" t="s">
        <v>140</v>
      </c>
      <c r="C183" s="51" t="s">
        <v>20</v>
      </c>
      <c r="D183" s="57">
        <v>1.82</v>
      </c>
      <c r="E183" s="48"/>
    </row>
    <row r="184" spans="1:5" s="34" customFormat="1" x14ac:dyDescent="0.4">
      <c r="A184" s="51"/>
      <c r="B184" s="52" t="s">
        <v>592</v>
      </c>
      <c r="C184" s="51"/>
      <c r="D184" s="57"/>
      <c r="E184" s="48"/>
    </row>
    <row r="185" spans="1:5" s="34" customFormat="1" x14ac:dyDescent="0.4">
      <c r="A185" s="51"/>
      <c r="B185" s="52" t="s">
        <v>593</v>
      </c>
      <c r="C185" s="51"/>
      <c r="D185" s="57"/>
      <c r="E185" s="48"/>
    </row>
    <row r="186" spans="1:5" s="34" customFormat="1" x14ac:dyDescent="0.4">
      <c r="A186" s="51"/>
      <c r="B186" s="52"/>
      <c r="C186" s="51"/>
      <c r="D186" s="57"/>
      <c r="E186" s="48"/>
    </row>
    <row r="187" spans="1:5" s="34" customFormat="1" x14ac:dyDescent="0.4">
      <c r="A187" s="51" t="s">
        <v>270</v>
      </c>
      <c r="B187" s="52" t="s">
        <v>148</v>
      </c>
      <c r="C187" s="51" t="s">
        <v>18</v>
      </c>
      <c r="D187" s="57">
        <v>99.5</v>
      </c>
      <c r="E187" s="48"/>
    </row>
    <row r="188" spans="1:5" s="34" customFormat="1" x14ac:dyDescent="0.4">
      <c r="A188" s="51"/>
      <c r="B188" s="52" t="s">
        <v>418</v>
      </c>
      <c r="C188" s="51"/>
      <c r="D188" s="57"/>
      <c r="E188" s="48"/>
    </row>
    <row r="189" spans="1:5" s="34" customFormat="1" x14ac:dyDescent="0.4">
      <c r="A189" s="51"/>
      <c r="B189" s="52"/>
      <c r="C189" s="51"/>
      <c r="D189" s="57"/>
      <c r="E189" s="48"/>
    </row>
    <row r="190" spans="1:5" s="34" customFormat="1" x14ac:dyDescent="0.4">
      <c r="A190" s="51" t="s">
        <v>271</v>
      </c>
      <c r="B190" s="52" t="s">
        <v>416</v>
      </c>
      <c r="C190" s="51" t="s">
        <v>18</v>
      </c>
      <c r="D190" s="57">
        <v>99.5</v>
      </c>
      <c r="E190" s="48"/>
    </row>
    <row r="191" spans="1:5" s="34" customFormat="1" x14ac:dyDescent="0.4">
      <c r="A191" s="51"/>
      <c r="B191" s="52" t="s">
        <v>419</v>
      </c>
      <c r="C191" s="51"/>
      <c r="D191" s="57"/>
      <c r="E191" s="48"/>
    </row>
    <row r="192" spans="1:5" s="34" customFormat="1" x14ac:dyDescent="0.4">
      <c r="A192" s="51"/>
      <c r="B192" s="52"/>
      <c r="C192" s="51"/>
      <c r="D192" s="57"/>
      <c r="E192" s="48"/>
    </row>
    <row r="193" spans="1:5" s="34" customFormat="1" x14ac:dyDescent="0.4">
      <c r="A193" s="51" t="s">
        <v>272</v>
      </c>
      <c r="B193" s="52" t="s">
        <v>154</v>
      </c>
      <c r="C193" s="51" t="s">
        <v>20</v>
      </c>
      <c r="D193" s="57">
        <v>3.3</v>
      </c>
      <c r="E193" s="48"/>
    </row>
    <row r="194" spans="1:5" s="34" customFormat="1" x14ac:dyDescent="0.4">
      <c r="A194" s="51"/>
      <c r="B194" s="52" t="s">
        <v>408</v>
      </c>
      <c r="C194" s="51"/>
      <c r="D194" s="57"/>
      <c r="E194" s="48"/>
    </row>
    <row r="195" spans="1:5" s="34" customFormat="1" x14ac:dyDescent="0.4">
      <c r="A195" s="51"/>
      <c r="B195" s="52"/>
      <c r="C195" s="51"/>
      <c r="D195" s="57"/>
      <c r="E195" s="48"/>
    </row>
    <row r="196" spans="1:5" s="34" customFormat="1" x14ac:dyDescent="0.4">
      <c r="A196" s="51" t="s">
        <v>272</v>
      </c>
      <c r="B196" s="52" t="s">
        <v>152</v>
      </c>
      <c r="C196" s="51" t="s">
        <v>20</v>
      </c>
      <c r="D196" s="57">
        <v>3.3</v>
      </c>
      <c r="E196" s="48"/>
    </row>
    <row r="197" spans="1:5" s="34" customFormat="1" x14ac:dyDescent="0.4">
      <c r="A197" s="51"/>
      <c r="B197" s="52" t="s">
        <v>408</v>
      </c>
      <c r="C197" s="51"/>
      <c r="D197" s="57"/>
      <c r="E197" s="48"/>
    </row>
    <row r="198" spans="1:5" s="34" customFormat="1" x14ac:dyDescent="0.4">
      <c r="A198" s="51"/>
      <c r="B198" s="52"/>
      <c r="C198" s="51"/>
      <c r="D198" s="57"/>
      <c r="E198" s="48"/>
    </row>
    <row r="199" spans="1:5" s="34" customFormat="1" x14ac:dyDescent="0.4">
      <c r="A199" s="51" t="s">
        <v>273</v>
      </c>
      <c r="B199" s="52" t="s">
        <v>150</v>
      </c>
      <c r="C199" s="51" t="s">
        <v>115</v>
      </c>
      <c r="D199" s="57">
        <v>72.599999999999994</v>
      </c>
      <c r="E199" s="48"/>
    </row>
    <row r="200" spans="1:5" s="34" customFormat="1" x14ac:dyDescent="0.4">
      <c r="A200" s="51"/>
      <c r="B200" s="52" t="s">
        <v>409</v>
      </c>
      <c r="C200" s="51"/>
      <c r="D200" s="57"/>
      <c r="E200" s="48"/>
    </row>
    <row r="201" spans="1:5" s="34" customFormat="1" x14ac:dyDescent="0.4">
      <c r="A201" s="36"/>
      <c r="B201" s="53"/>
      <c r="C201" s="36"/>
      <c r="D201" s="68"/>
      <c r="E201" s="48"/>
    </row>
    <row r="202" spans="1:5" s="34" customFormat="1" x14ac:dyDescent="0.4">
      <c r="A202" s="139" t="s">
        <v>173</v>
      </c>
      <c r="B202" s="135" t="s">
        <v>68</v>
      </c>
      <c r="C202" s="36"/>
      <c r="D202" s="68"/>
      <c r="E202" s="48"/>
    </row>
    <row r="203" spans="1:5" s="34" customFormat="1" x14ac:dyDescent="0.4">
      <c r="A203" s="36"/>
      <c r="B203" s="130"/>
      <c r="C203" s="36"/>
      <c r="D203" s="68"/>
      <c r="E203" s="48"/>
    </row>
    <row r="204" spans="1:5" s="34" customFormat="1" ht="30" x14ac:dyDescent="0.4">
      <c r="A204" s="51" t="s">
        <v>274</v>
      </c>
      <c r="B204" s="52" t="s">
        <v>76</v>
      </c>
      <c r="C204" s="51" t="s">
        <v>20</v>
      </c>
      <c r="D204" s="57">
        <v>12.03</v>
      </c>
      <c r="E204" s="48"/>
    </row>
    <row r="205" spans="1:5" s="34" customFormat="1" x14ac:dyDescent="0.4">
      <c r="A205" s="51"/>
      <c r="B205" s="52" t="s">
        <v>433</v>
      </c>
      <c r="C205" s="51"/>
      <c r="D205" s="57"/>
      <c r="E205" s="48"/>
    </row>
    <row r="206" spans="1:5" s="34" customFormat="1" x14ac:dyDescent="0.4">
      <c r="A206" s="51"/>
      <c r="B206" s="65" t="s">
        <v>413</v>
      </c>
      <c r="C206" s="51"/>
      <c r="D206" s="57"/>
      <c r="E206" s="48"/>
    </row>
    <row r="207" spans="1:5" s="34" customFormat="1" x14ac:dyDescent="0.4">
      <c r="A207" s="51"/>
      <c r="B207" s="52" t="s">
        <v>414</v>
      </c>
      <c r="C207" s="51"/>
      <c r="D207" s="57"/>
      <c r="E207" s="48"/>
    </row>
    <row r="208" spans="1:5" s="34" customFormat="1" ht="15.4" thickBot="1" x14ac:dyDescent="0.45">
      <c r="A208" s="36"/>
      <c r="B208" s="53"/>
      <c r="C208" s="36"/>
      <c r="D208" s="68"/>
      <c r="E208" s="48"/>
    </row>
    <row r="209" spans="1:4" ht="15.4" thickBot="1" x14ac:dyDescent="0.45">
      <c r="A209" s="142">
        <v>4</v>
      </c>
      <c r="B209" s="108" t="s">
        <v>161</v>
      </c>
      <c r="C209" s="107"/>
      <c r="D209" s="107"/>
    </row>
    <row r="210" spans="1:4" x14ac:dyDescent="0.4">
      <c r="A210" s="58"/>
      <c r="B210" s="59"/>
      <c r="C210" s="58"/>
      <c r="D210" s="60"/>
    </row>
    <row r="211" spans="1:4" x14ac:dyDescent="0.4">
      <c r="A211" s="139" t="s">
        <v>174</v>
      </c>
      <c r="B211" s="56" t="s">
        <v>39</v>
      </c>
      <c r="C211" s="58"/>
      <c r="D211" s="64"/>
    </row>
    <row r="212" spans="1:4" x14ac:dyDescent="0.4">
      <c r="A212" s="58"/>
      <c r="B212" s="59"/>
      <c r="C212" s="58"/>
      <c r="D212" s="60"/>
    </row>
    <row r="213" spans="1:4" x14ac:dyDescent="0.4">
      <c r="A213" s="35" t="s">
        <v>275</v>
      </c>
      <c r="B213" s="75" t="s">
        <v>97</v>
      </c>
      <c r="C213" s="35" t="s">
        <v>18</v>
      </c>
      <c r="D213" s="63">
        <v>154.22999999999999</v>
      </c>
    </row>
    <row r="214" spans="1:4" x14ac:dyDescent="0.4">
      <c r="A214" s="35"/>
      <c r="B214" s="65" t="s">
        <v>421</v>
      </c>
      <c r="C214" s="35"/>
      <c r="D214" s="63"/>
    </row>
    <row r="215" spans="1:4" x14ac:dyDescent="0.4">
      <c r="A215" s="58"/>
      <c r="B215" s="59"/>
      <c r="C215" s="58"/>
      <c r="D215" s="60"/>
    </row>
    <row r="216" spans="1:4" x14ac:dyDescent="0.4">
      <c r="A216" s="139" t="s">
        <v>175</v>
      </c>
      <c r="B216" s="56" t="s">
        <v>52</v>
      </c>
      <c r="C216" s="58"/>
      <c r="D216" s="64"/>
    </row>
    <row r="217" spans="1:4" x14ac:dyDescent="0.4">
      <c r="A217" s="58"/>
      <c r="B217" s="59"/>
      <c r="C217" s="58"/>
      <c r="D217" s="60"/>
    </row>
    <row r="218" spans="1:4" x14ac:dyDescent="0.4">
      <c r="A218" s="35" t="s">
        <v>276</v>
      </c>
      <c r="B218" s="65" t="s">
        <v>41</v>
      </c>
      <c r="C218" s="35" t="s">
        <v>26</v>
      </c>
      <c r="D218" s="63">
        <v>192.8</v>
      </c>
    </row>
    <row r="219" spans="1:4" x14ac:dyDescent="0.4">
      <c r="A219" s="35"/>
      <c r="B219" s="65" t="s">
        <v>420</v>
      </c>
      <c r="C219" s="35"/>
      <c r="D219" s="63"/>
    </row>
    <row r="220" spans="1:4" x14ac:dyDescent="0.4">
      <c r="A220" s="71"/>
      <c r="B220" s="70"/>
      <c r="C220" s="71"/>
      <c r="D220" s="72"/>
    </row>
    <row r="221" spans="1:4" x14ac:dyDescent="0.4">
      <c r="A221" s="139" t="s">
        <v>176</v>
      </c>
      <c r="B221" s="56" t="s">
        <v>64</v>
      </c>
      <c r="C221" s="58"/>
      <c r="D221" s="64"/>
    </row>
    <row r="222" spans="1:4" s="74" customFormat="1" x14ac:dyDescent="0.4">
      <c r="A222" s="71"/>
      <c r="B222" s="70"/>
      <c r="C222" s="71"/>
      <c r="D222" s="72"/>
    </row>
    <row r="223" spans="1:4" s="74" customFormat="1" x14ac:dyDescent="0.4">
      <c r="A223" s="35" t="s">
        <v>277</v>
      </c>
      <c r="B223" s="65" t="s">
        <v>50</v>
      </c>
      <c r="C223" s="35" t="s">
        <v>18</v>
      </c>
      <c r="D223" s="63">
        <v>26</v>
      </c>
    </row>
    <row r="224" spans="1:4" s="74" customFormat="1" x14ac:dyDescent="0.4">
      <c r="A224" s="35"/>
      <c r="B224" s="65" t="s">
        <v>422</v>
      </c>
      <c r="C224" s="35"/>
      <c r="D224" s="63"/>
    </row>
    <row r="225" spans="1:4" s="74" customFormat="1" x14ac:dyDescent="0.4">
      <c r="A225" s="35"/>
      <c r="B225" s="65"/>
      <c r="C225" s="35"/>
      <c r="D225" s="63"/>
    </row>
    <row r="226" spans="1:4" s="74" customFormat="1" ht="30" x14ac:dyDescent="0.4">
      <c r="A226" s="35" t="s">
        <v>278</v>
      </c>
      <c r="B226" s="65" t="s">
        <v>78</v>
      </c>
      <c r="C226" s="35" t="s">
        <v>18</v>
      </c>
      <c r="D226" s="63">
        <v>166.8</v>
      </c>
    </row>
    <row r="227" spans="1:4" s="74" customFormat="1" x14ac:dyDescent="0.4">
      <c r="A227" s="35"/>
      <c r="B227" s="65" t="s">
        <v>423</v>
      </c>
      <c r="C227" s="35"/>
      <c r="D227" s="63"/>
    </row>
    <row r="228" spans="1:4" x14ac:dyDescent="0.4">
      <c r="A228" s="71"/>
      <c r="B228" s="70"/>
      <c r="C228" s="71"/>
      <c r="D228" s="72"/>
    </row>
    <row r="229" spans="1:4" x14ac:dyDescent="0.4">
      <c r="A229" s="139" t="s">
        <v>177</v>
      </c>
      <c r="B229" s="56" t="s">
        <v>27</v>
      </c>
      <c r="C229" s="58"/>
      <c r="D229" s="64"/>
    </row>
    <row r="230" spans="1:4" s="74" customFormat="1" x14ac:dyDescent="0.4">
      <c r="A230" s="71"/>
      <c r="B230" s="70"/>
      <c r="C230" s="71"/>
      <c r="D230" s="72"/>
    </row>
    <row r="231" spans="1:4" x14ac:dyDescent="0.4">
      <c r="A231" s="35" t="s">
        <v>279</v>
      </c>
      <c r="B231" s="65" t="s">
        <v>55</v>
      </c>
      <c r="C231" s="35" t="s">
        <v>20</v>
      </c>
      <c r="D231" s="63">
        <v>71.2</v>
      </c>
    </row>
    <row r="232" spans="1:4" x14ac:dyDescent="0.4">
      <c r="A232" s="35"/>
      <c r="B232" s="65" t="s">
        <v>456</v>
      </c>
      <c r="C232" s="35"/>
      <c r="D232" s="63"/>
    </row>
    <row r="233" spans="1:4" x14ac:dyDescent="0.4">
      <c r="A233" s="35"/>
      <c r="B233" s="65" t="s">
        <v>458</v>
      </c>
      <c r="C233" s="35"/>
      <c r="D233" s="63"/>
    </row>
    <row r="234" spans="1:4" x14ac:dyDescent="0.4">
      <c r="A234" s="35"/>
      <c r="B234" s="65"/>
      <c r="C234" s="35"/>
      <c r="D234" s="63"/>
    </row>
    <row r="235" spans="1:4" x14ac:dyDescent="0.4">
      <c r="A235" s="35" t="s">
        <v>280</v>
      </c>
      <c r="B235" s="65" t="s">
        <v>57</v>
      </c>
      <c r="C235" s="35" t="s">
        <v>20</v>
      </c>
      <c r="D235" s="63">
        <v>237.19</v>
      </c>
    </row>
    <row r="236" spans="1:4" x14ac:dyDescent="0.4">
      <c r="A236" s="35"/>
      <c r="B236" s="65" t="s">
        <v>591</v>
      </c>
      <c r="C236" s="35"/>
      <c r="D236" s="63"/>
    </row>
    <row r="237" spans="1:4" x14ac:dyDescent="0.4">
      <c r="A237" s="35"/>
      <c r="B237" s="65" t="s">
        <v>452</v>
      </c>
      <c r="C237" s="35"/>
      <c r="D237" s="63"/>
    </row>
    <row r="238" spans="1:4" x14ac:dyDescent="0.4">
      <c r="A238" s="35"/>
      <c r="B238" s="65"/>
      <c r="C238" s="35"/>
      <c r="D238" s="63"/>
    </row>
    <row r="239" spans="1:4" x14ac:dyDescent="0.4">
      <c r="A239" s="35" t="s">
        <v>281</v>
      </c>
      <c r="B239" s="65" t="s">
        <v>82</v>
      </c>
      <c r="C239" s="35" t="s">
        <v>20</v>
      </c>
      <c r="D239" s="63">
        <v>47.61</v>
      </c>
    </row>
    <row r="240" spans="1:4" x14ac:dyDescent="0.4">
      <c r="A240" s="35"/>
      <c r="B240" s="65" t="s">
        <v>453</v>
      </c>
      <c r="C240" s="35"/>
      <c r="D240" s="63"/>
    </row>
    <row r="241" spans="1:19" x14ac:dyDescent="0.4">
      <c r="A241" s="35"/>
      <c r="B241" s="65" t="s">
        <v>454</v>
      </c>
      <c r="C241" s="35"/>
      <c r="D241" s="63"/>
    </row>
    <row r="242" spans="1:19" x14ac:dyDescent="0.4">
      <c r="A242" s="35"/>
      <c r="B242" s="65"/>
      <c r="C242" s="35"/>
      <c r="D242" s="63"/>
    </row>
    <row r="243" spans="1:19" x14ac:dyDescent="0.4">
      <c r="A243" s="35" t="s">
        <v>282</v>
      </c>
      <c r="B243" s="65" t="s">
        <v>59</v>
      </c>
      <c r="C243" s="35" t="s">
        <v>20</v>
      </c>
      <c r="D243" s="63">
        <v>230.79</v>
      </c>
    </row>
    <row r="244" spans="1:19" x14ac:dyDescent="0.4">
      <c r="A244" s="35"/>
      <c r="B244" s="65" t="s">
        <v>455</v>
      </c>
      <c r="C244" s="35"/>
      <c r="D244" s="63"/>
    </row>
    <row r="245" spans="1:19" x14ac:dyDescent="0.4">
      <c r="A245" s="35"/>
      <c r="B245" s="65"/>
      <c r="C245" s="35"/>
      <c r="D245" s="63"/>
    </row>
    <row r="246" spans="1:19" x14ac:dyDescent="0.4">
      <c r="A246" s="35" t="s">
        <v>283</v>
      </c>
      <c r="B246" s="65" t="s">
        <v>84</v>
      </c>
      <c r="C246" s="35" t="s">
        <v>20</v>
      </c>
      <c r="D246" s="63">
        <v>7.71</v>
      </c>
    </row>
    <row r="247" spans="1:19" x14ac:dyDescent="0.4">
      <c r="A247" s="35"/>
      <c r="B247" s="65" t="s">
        <v>424</v>
      </c>
      <c r="C247" s="35"/>
      <c r="D247" s="63"/>
    </row>
    <row r="248" spans="1:19" x14ac:dyDescent="0.4">
      <c r="A248" s="71"/>
      <c r="B248" s="70"/>
      <c r="C248" s="71"/>
      <c r="D248" s="72"/>
    </row>
    <row r="249" spans="1:19" s="34" customFormat="1" x14ac:dyDescent="0.4">
      <c r="A249" s="139" t="s">
        <v>178</v>
      </c>
      <c r="B249" s="56" t="s">
        <v>65</v>
      </c>
      <c r="C249" s="36"/>
      <c r="D249" s="68"/>
    </row>
    <row r="250" spans="1:19" s="34" customFormat="1" x14ac:dyDescent="0.4">
      <c r="A250" s="36"/>
      <c r="B250" s="53"/>
      <c r="C250" s="36"/>
      <c r="D250" s="68"/>
      <c r="E250" s="101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</row>
    <row r="251" spans="1:19" s="34" customFormat="1" x14ac:dyDescent="0.4">
      <c r="A251" s="51" t="s">
        <v>284</v>
      </c>
      <c r="B251" s="52" t="s">
        <v>101</v>
      </c>
      <c r="C251" s="51" t="s">
        <v>26</v>
      </c>
      <c r="D251" s="57">
        <v>162.30000000000001</v>
      </c>
      <c r="E251" s="48"/>
    </row>
    <row r="252" spans="1:19" s="34" customFormat="1" x14ac:dyDescent="0.4">
      <c r="A252" s="51"/>
      <c r="B252" s="52" t="s">
        <v>425</v>
      </c>
      <c r="C252" s="51"/>
      <c r="D252" s="57"/>
      <c r="E252" s="48"/>
    </row>
    <row r="253" spans="1:19" s="34" customFormat="1" x14ac:dyDescent="0.4">
      <c r="A253" s="51"/>
      <c r="B253" s="52"/>
      <c r="C253" s="51"/>
      <c r="D253" s="57"/>
      <c r="E253" s="48"/>
    </row>
    <row r="254" spans="1:19" s="34" customFormat="1" x14ac:dyDescent="0.4">
      <c r="A254" s="51" t="s">
        <v>285</v>
      </c>
      <c r="B254" s="52" t="s">
        <v>103</v>
      </c>
      <c r="C254" s="51" t="s">
        <v>26</v>
      </c>
      <c r="D254" s="57">
        <v>192.8</v>
      </c>
      <c r="E254" s="48"/>
    </row>
    <row r="255" spans="1:19" s="34" customFormat="1" x14ac:dyDescent="0.4">
      <c r="A255" s="51"/>
      <c r="B255" s="52" t="s">
        <v>426</v>
      </c>
      <c r="C255" s="51"/>
      <c r="D255" s="57"/>
      <c r="E255" s="48"/>
    </row>
    <row r="256" spans="1:19" s="34" customFormat="1" x14ac:dyDescent="0.4">
      <c r="A256" s="36"/>
      <c r="B256" s="53"/>
      <c r="C256" s="36"/>
      <c r="D256" s="68"/>
      <c r="E256" s="48"/>
    </row>
    <row r="257" spans="1:5" s="34" customFormat="1" x14ac:dyDescent="0.4">
      <c r="A257" s="139" t="s">
        <v>179</v>
      </c>
      <c r="B257" s="56" t="s">
        <v>66</v>
      </c>
      <c r="C257" s="36"/>
      <c r="D257" s="68"/>
      <c r="E257" s="48"/>
    </row>
    <row r="258" spans="1:5" s="34" customFormat="1" x14ac:dyDescent="0.4">
      <c r="A258" s="36"/>
      <c r="B258" s="77"/>
      <c r="C258" s="36"/>
      <c r="D258" s="68"/>
      <c r="E258" s="48"/>
    </row>
    <row r="259" spans="1:5" s="34" customFormat="1" x14ac:dyDescent="0.4">
      <c r="A259" s="51" t="s">
        <v>286</v>
      </c>
      <c r="B259" s="52" t="s">
        <v>104</v>
      </c>
      <c r="C259" s="51" t="s">
        <v>17</v>
      </c>
      <c r="D259" s="57">
        <v>7</v>
      </c>
      <c r="E259" s="48"/>
    </row>
    <row r="260" spans="1:5" s="34" customFormat="1" x14ac:dyDescent="0.4">
      <c r="A260" s="51"/>
      <c r="B260" s="52" t="s">
        <v>427</v>
      </c>
      <c r="C260" s="51"/>
      <c r="D260" s="57"/>
      <c r="E260" s="48"/>
    </row>
    <row r="261" spans="1:5" s="34" customFormat="1" x14ac:dyDescent="0.4">
      <c r="A261" s="51"/>
      <c r="B261" s="52"/>
      <c r="C261" s="51"/>
      <c r="D261" s="57"/>
      <c r="E261" s="48"/>
    </row>
    <row r="262" spans="1:5" s="34" customFormat="1" x14ac:dyDescent="0.4">
      <c r="A262" s="51" t="s">
        <v>287</v>
      </c>
      <c r="B262" s="52" t="s">
        <v>106</v>
      </c>
      <c r="C262" s="51" t="s">
        <v>17</v>
      </c>
      <c r="D262" s="57">
        <v>7</v>
      </c>
      <c r="E262" s="48"/>
    </row>
    <row r="263" spans="1:5" s="34" customFormat="1" x14ac:dyDescent="0.4">
      <c r="A263" s="51"/>
      <c r="B263" s="52" t="s">
        <v>427</v>
      </c>
      <c r="C263" s="51"/>
      <c r="D263" s="57"/>
      <c r="E263" s="48"/>
    </row>
    <row r="264" spans="1:5" s="34" customFormat="1" x14ac:dyDescent="0.4">
      <c r="A264" s="51"/>
      <c r="B264" s="52"/>
      <c r="C264" s="51"/>
      <c r="D264" s="57"/>
      <c r="E264" s="48"/>
    </row>
    <row r="265" spans="1:5" s="34" customFormat="1" ht="30" x14ac:dyDescent="0.4">
      <c r="A265" s="51" t="s">
        <v>288</v>
      </c>
      <c r="B265" s="52" t="s">
        <v>108</v>
      </c>
      <c r="C265" s="51" t="s">
        <v>17</v>
      </c>
      <c r="D265" s="57">
        <v>51</v>
      </c>
      <c r="E265" s="48"/>
    </row>
    <row r="266" spans="1:5" s="34" customFormat="1" x14ac:dyDescent="0.4">
      <c r="A266" s="51"/>
      <c r="B266" s="52" t="s">
        <v>428</v>
      </c>
      <c r="C266" s="51"/>
      <c r="D266" s="57"/>
      <c r="E266" s="48"/>
    </row>
    <row r="267" spans="1:5" s="34" customFormat="1" x14ac:dyDescent="0.4">
      <c r="A267" s="36"/>
      <c r="B267" s="53"/>
      <c r="C267" s="36"/>
      <c r="D267" s="68"/>
      <c r="E267" s="48"/>
    </row>
    <row r="268" spans="1:5" s="34" customFormat="1" x14ac:dyDescent="0.4">
      <c r="A268" s="139" t="s">
        <v>180</v>
      </c>
      <c r="B268" s="136" t="s">
        <v>67</v>
      </c>
      <c r="C268" s="36"/>
      <c r="D268" s="68"/>
      <c r="E268" s="48"/>
    </row>
    <row r="269" spans="1:5" s="34" customFormat="1" x14ac:dyDescent="0.4">
      <c r="A269" s="36"/>
      <c r="B269" s="53"/>
      <c r="C269" s="36"/>
      <c r="D269" s="68"/>
      <c r="E269" s="48"/>
    </row>
    <row r="270" spans="1:5" s="34" customFormat="1" x14ac:dyDescent="0.4">
      <c r="A270" s="51" t="s">
        <v>289</v>
      </c>
      <c r="B270" s="52" t="s">
        <v>142</v>
      </c>
      <c r="C270" s="51" t="s">
        <v>18</v>
      </c>
      <c r="D270" s="57">
        <v>26</v>
      </c>
      <c r="E270" s="48"/>
    </row>
    <row r="271" spans="1:5" s="34" customFormat="1" x14ac:dyDescent="0.4">
      <c r="A271" s="51"/>
      <c r="B271" s="52" t="s">
        <v>429</v>
      </c>
      <c r="C271" s="51"/>
      <c r="D271" s="57"/>
      <c r="E271" s="48"/>
    </row>
    <row r="272" spans="1:5" s="34" customFormat="1" x14ac:dyDescent="0.4">
      <c r="A272" s="51"/>
      <c r="B272" s="52"/>
      <c r="C272" s="51"/>
      <c r="D272" s="57"/>
      <c r="E272" s="48"/>
    </row>
    <row r="273" spans="1:5" s="34" customFormat="1" x14ac:dyDescent="0.4">
      <c r="A273" s="51" t="s">
        <v>290</v>
      </c>
      <c r="B273" s="52" t="s">
        <v>148</v>
      </c>
      <c r="C273" s="51" t="s">
        <v>18</v>
      </c>
      <c r="D273" s="57">
        <v>165</v>
      </c>
      <c r="E273" s="48"/>
    </row>
    <row r="274" spans="1:5" s="34" customFormat="1" x14ac:dyDescent="0.4">
      <c r="A274" s="51"/>
      <c r="B274" s="52" t="s">
        <v>564</v>
      </c>
      <c r="C274" s="51"/>
      <c r="D274" s="57"/>
      <c r="E274" s="48"/>
    </row>
    <row r="275" spans="1:5" s="34" customFormat="1" x14ac:dyDescent="0.4">
      <c r="A275" s="51"/>
      <c r="B275" s="52" t="s">
        <v>565</v>
      </c>
      <c r="C275" s="51"/>
      <c r="D275" s="57"/>
      <c r="E275" s="48"/>
    </row>
    <row r="276" spans="1:5" s="34" customFormat="1" x14ac:dyDescent="0.4">
      <c r="A276" s="51"/>
      <c r="B276" s="52"/>
      <c r="C276" s="51"/>
      <c r="D276" s="57"/>
      <c r="E276" s="48"/>
    </row>
    <row r="277" spans="1:5" s="34" customFormat="1" x14ac:dyDescent="0.4">
      <c r="A277" s="51" t="s">
        <v>291</v>
      </c>
      <c r="B277" s="52" t="s">
        <v>416</v>
      </c>
      <c r="C277" s="51" t="s">
        <v>18</v>
      </c>
      <c r="D277" s="57">
        <v>165</v>
      </c>
      <c r="E277" s="48"/>
    </row>
    <row r="278" spans="1:5" s="34" customFormat="1" x14ac:dyDescent="0.4">
      <c r="A278" s="51"/>
      <c r="B278" s="52" t="s">
        <v>566</v>
      </c>
      <c r="C278" s="51"/>
      <c r="D278" s="57"/>
      <c r="E278" s="48"/>
    </row>
    <row r="279" spans="1:5" s="34" customFormat="1" x14ac:dyDescent="0.4">
      <c r="A279" s="51"/>
      <c r="B279" s="52" t="s">
        <v>567</v>
      </c>
      <c r="C279" s="51"/>
      <c r="D279" s="57"/>
      <c r="E279" s="48"/>
    </row>
    <row r="280" spans="1:5" s="34" customFormat="1" x14ac:dyDescent="0.4">
      <c r="A280" s="51"/>
      <c r="B280" s="52"/>
      <c r="C280" s="51"/>
      <c r="D280" s="57"/>
      <c r="E280" s="48"/>
    </row>
    <row r="281" spans="1:5" s="34" customFormat="1" x14ac:dyDescent="0.4">
      <c r="A281" s="51" t="s">
        <v>292</v>
      </c>
      <c r="B281" s="52" t="s">
        <v>154</v>
      </c>
      <c r="C281" s="51" t="s">
        <v>20</v>
      </c>
      <c r="D281" s="57">
        <v>33</v>
      </c>
      <c r="E281" s="48"/>
    </row>
    <row r="282" spans="1:5" s="34" customFormat="1" x14ac:dyDescent="0.4">
      <c r="A282" s="51"/>
      <c r="B282" s="52" t="s">
        <v>450</v>
      </c>
      <c r="C282" s="51"/>
      <c r="D282" s="57"/>
      <c r="E282" s="48"/>
    </row>
    <row r="283" spans="1:5" s="34" customFormat="1" x14ac:dyDescent="0.4">
      <c r="A283" s="51"/>
      <c r="B283" s="52" t="s">
        <v>451</v>
      </c>
      <c r="C283" s="51"/>
      <c r="D283" s="57"/>
      <c r="E283" s="48"/>
    </row>
    <row r="284" spans="1:5" s="34" customFormat="1" x14ac:dyDescent="0.4">
      <c r="A284" s="51"/>
      <c r="B284" s="52"/>
      <c r="C284" s="51"/>
      <c r="D284" s="57"/>
      <c r="E284" s="48"/>
    </row>
    <row r="285" spans="1:5" s="34" customFormat="1" x14ac:dyDescent="0.4">
      <c r="A285" s="51" t="s">
        <v>293</v>
      </c>
      <c r="B285" s="52" t="s">
        <v>152</v>
      </c>
      <c r="C285" s="51" t="s">
        <v>20</v>
      </c>
      <c r="D285" s="57">
        <v>16.68</v>
      </c>
      <c r="E285" s="48"/>
    </row>
    <row r="286" spans="1:5" s="34" customFormat="1" x14ac:dyDescent="0.4">
      <c r="A286" s="51"/>
      <c r="B286" s="52" t="s">
        <v>430</v>
      </c>
      <c r="C286" s="51"/>
      <c r="D286" s="57"/>
      <c r="E286" s="48"/>
    </row>
    <row r="287" spans="1:5" s="34" customFormat="1" x14ac:dyDescent="0.4">
      <c r="A287" s="51"/>
      <c r="B287" s="52"/>
      <c r="C287" s="51"/>
      <c r="D287" s="57"/>
      <c r="E287" s="48"/>
    </row>
    <row r="288" spans="1:5" s="34" customFormat="1" x14ac:dyDescent="0.4">
      <c r="A288" s="51" t="s">
        <v>563</v>
      </c>
      <c r="B288" s="52" t="s">
        <v>150</v>
      </c>
      <c r="C288" s="51" t="s">
        <v>115</v>
      </c>
      <c r="D288" s="57">
        <v>366.96</v>
      </c>
      <c r="E288" s="48"/>
    </row>
    <row r="289" spans="1:5" s="34" customFormat="1" x14ac:dyDescent="0.4">
      <c r="A289" s="51"/>
      <c r="B289" s="52" t="s">
        <v>431</v>
      </c>
      <c r="C289" s="51"/>
      <c r="D289" s="57"/>
      <c r="E289" s="48"/>
    </row>
    <row r="290" spans="1:5" s="34" customFormat="1" x14ac:dyDescent="0.4">
      <c r="A290" s="36"/>
      <c r="B290" s="53"/>
      <c r="C290" s="36"/>
      <c r="D290" s="68"/>
      <c r="E290" s="48"/>
    </row>
    <row r="291" spans="1:5" s="34" customFormat="1" x14ac:dyDescent="0.4">
      <c r="A291" s="139" t="s">
        <v>181</v>
      </c>
      <c r="B291" s="135" t="s">
        <v>68</v>
      </c>
      <c r="C291" s="36"/>
      <c r="D291" s="68"/>
      <c r="E291" s="48"/>
    </row>
    <row r="292" spans="1:5" s="34" customFormat="1" x14ac:dyDescent="0.4">
      <c r="A292" s="36"/>
      <c r="B292" s="130"/>
      <c r="C292" s="36"/>
      <c r="D292" s="68"/>
      <c r="E292" s="48"/>
    </row>
    <row r="293" spans="1:5" s="34" customFormat="1" ht="30" x14ac:dyDescent="0.4">
      <c r="A293" s="51" t="s">
        <v>294</v>
      </c>
      <c r="B293" s="52" t="s">
        <v>76</v>
      </c>
      <c r="C293" s="51" t="s">
        <v>20</v>
      </c>
      <c r="D293" s="57">
        <v>23.08</v>
      </c>
      <c r="E293" s="48"/>
    </row>
    <row r="294" spans="1:5" s="34" customFormat="1" x14ac:dyDescent="0.4">
      <c r="A294" s="51"/>
      <c r="B294" s="52" t="s">
        <v>432</v>
      </c>
      <c r="C294" s="51"/>
      <c r="D294" s="57"/>
      <c r="E294" s="48"/>
    </row>
    <row r="295" spans="1:5" s="34" customFormat="1" ht="15.4" thickBot="1" x14ac:dyDescent="0.45">
      <c r="A295" s="36"/>
      <c r="B295" s="53"/>
      <c r="C295" s="36"/>
      <c r="D295" s="68"/>
      <c r="E295" s="48"/>
    </row>
    <row r="296" spans="1:5" ht="15.4" thickBot="1" x14ac:dyDescent="0.45">
      <c r="A296" s="142">
        <v>5</v>
      </c>
      <c r="B296" s="108" t="s">
        <v>162</v>
      </c>
      <c r="C296" s="107"/>
      <c r="D296" s="107"/>
    </row>
    <row r="297" spans="1:5" x14ac:dyDescent="0.4">
      <c r="A297" s="58"/>
      <c r="B297" s="59"/>
      <c r="C297" s="58"/>
      <c r="D297" s="60"/>
    </row>
    <row r="298" spans="1:5" x14ac:dyDescent="0.4">
      <c r="A298" s="139" t="s">
        <v>182</v>
      </c>
      <c r="B298" s="56" t="s">
        <v>39</v>
      </c>
      <c r="C298" s="58"/>
      <c r="D298" s="64"/>
    </row>
    <row r="299" spans="1:5" x14ac:dyDescent="0.4">
      <c r="A299" s="58"/>
      <c r="B299" s="59"/>
      <c r="C299" s="58"/>
      <c r="D299" s="60"/>
    </row>
    <row r="300" spans="1:5" x14ac:dyDescent="0.4">
      <c r="A300" s="35" t="s">
        <v>295</v>
      </c>
      <c r="B300" s="75" t="s">
        <v>97</v>
      </c>
      <c r="C300" s="35" t="s">
        <v>18</v>
      </c>
      <c r="D300" s="63">
        <v>46.8</v>
      </c>
    </row>
    <row r="301" spans="1:5" x14ac:dyDescent="0.4">
      <c r="A301" s="35"/>
      <c r="B301" s="65" t="s">
        <v>490</v>
      </c>
      <c r="C301" s="35"/>
      <c r="D301" s="63"/>
    </row>
    <row r="302" spans="1:5" x14ac:dyDescent="0.4">
      <c r="A302" s="58"/>
      <c r="B302" s="59"/>
      <c r="C302" s="58"/>
      <c r="D302" s="60"/>
    </row>
    <row r="303" spans="1:5" x14ac:dyDescent="0.4">
      <c r="A303" s="139" t="s">
        <v>183</v>
      </c>
      <c r="B303" s="56" t="s">
        <v>52</v>
      </c>
      <c r="C303" s="58"/>
      <c r="D303" s="64"/>
    </row>
    <row r="304" spans="1:5" x14ac:dyDescent="0.4">
      <c r="A304" s="58"/>
      <c r="B304" s="59"/>
      <c r="C304" s="58"/>
      <c r="D304" s="60"/>
    </row>
    <row r="305" spans="1:4" x14ac:dyDescent="0.4">
      <c r="A305" s="35" t="s">
        <v>296</v>
      </c>
      <c r="B305" s="65" t="s">
        <v>41</v>
      </c>
      <c r="C305" s="35" t="s">
        <v>26</v>
      </c>
      <c r="D305" s="63">
        <v>39</v>
      </c>
    </row>
    <row r="306" spans="1:4" x14ac:dyDescent="0.4">
      <c r="A306" s="35"/>
      <c r="B306" s="65" t="s">
        <v>435</v>
      </c>
      <c r="C306" s="35"/>
      <c r="D306" s="63"/>
    </row>
    <row r="307" spans="1:4" s="74" customFormat="1" x14ac:dyDescent="0.4">
      <c r="A307" s="71"/>
      <c r="B307" s="70"/>
      <c r="C307" s="71"/>
      <c r="D307" s="72"/>
    </row>
    <row r="308" spans="1:4" x14ac:dyDescent="0.4">
      <c r="A308" s="139" t="s">
        <v>184</v>
      </c>
      <c r="B308" s="56" t="s">
        <v>64</v>
      </c>
      <c r="C308" s="58"/>
      <c r="D308" s="64"/>
    </row>
    <row r="309" spans="1:4" s="74" customFormat="1" x14ac:dyDescent="0.4">
      <c r="A309" s="71"/>
      <c r="B309" s="70"/>
      <c r="C309" s="71"/>
      <c r="D309" s="72"/>
    </row>
    <row r="310" spans="1:4" s="74" customFormat="1" ht="30" x14ac:dyDescent="0.4">
      <c r="A310" s="35" t="s">
        <v>297</v>
      </c>
      <c r="B310" s="65" t="s">
        <v>78</v>
      </c>
      <c r="C310" s="35" t="s">
        <v>18</v>
      </c>
      <c r="D310" s="63">
        <v>63.5</v>
      </c>
    </row>
    <row r="311" spans="1:4" s="74" customFormat="1" x14ac:dyDescent="0.4">
      <c r="A311" s="35"/>
      <c r="B311" s="65" t="s">
        <v>448</v>
      </c>
      <c r="C311" s="35"/>
      <c r="D311" s="63"/>
    </row>
    <row r="312" spans="1:4" s="74" customFormat="1" x14ac:dyDescent="0.4">
      <c r="A312" s="35"/>
      <c r="B312" s="65" t="s">
        <v>449</v>
      </c>
      <c r="C312" s="35"/>
      <c r="D312" s="63"/>
    </row>
    <row r="313" spans="1:4" x14ac:dyDescent="0.4">
      <c r="A313" s="71"/>
      <c r="B313" s="70"/>
      <c r="C313" s="71"/>
      <c r="D313" s="72"/>
    </row>
    <row r="314" spans="1:4" x14ac:dyDescent="0.4">
      <c r="A314" s="139" t="s">
        <v>185</v>
      </c>
      <c r="B314" s="56" t="s">
        <v>27</v>
      </c>
      <c r="C314" s="58"/>
      <c r="D314" s="64"/>
    </row>
    <row r="315" spans="1:4" s="74" customFormat="1" x14ac:dyDescent="0.4">
      <c r="A315" s="71"/>
      <c r="B315" s="70"/>
      <c r="C315" s="71"/>
      <c r="D315" s="72"/>
    </row>
    <row r="316" spans="1:4" x14ac:dyDescent="0.4">
      <c r="A316" s="35" t="s">
        <v>298</v>
      </c>
      <c r="B316" s="65" t="s">
        <v>55</v>
      </c>
      <c r="C316" s="35" t="s">
        <v>20</v>
      </c>
      <c r="D316" s="63">
        <v>12.7</v>
      </c>
    </row>
    <row r="317" spans="1:4" x14ac:dyDescent="0.4">
      <c r="A317" s="35"/>
      <c r="B317" s="65" t="s">
        <v>465</v>
      </c>
      <c r="C317" s="35"/>
      <c r="D317" s="63"/>
    </row>
    <row r="318" spans="1:4" x14ac:dyDescent="0.4">
      <c r="A318" s="35"/>
      <c r="B318" s="65" t="s">
        <v>467</v>
      </c>
      <c r="C318" s="35"/>
      <c r="D318" s="63"/>
    </row>
    <row r="319" spans="1:4" x14ac:dyDescent="0.4">
      <c r="A319" s="35"/>
      <c r="B319" s="65"/>
      <c r="C319" s="35"/>
      <c r="D319" s="63"/>
    </row>
    <row r="320" spans="1:4" x14ac:dyDescent="0.4">
      <c r="A320" s="35" t="s">
        <v>299</v>
      </c>
      <c r="B320" s="65" t="s">
        <v>57</v>
      </c>
      <c r="C320" s="35" t="s">
        <v>20</v>
      </c>
      <c r="D320" s="63">
        <v>41.28</v>
      </c>
    </row>
    <row r="321" spans="1:19" x14ac:dyDescent="0.4">
      <c r="A321" s="35"/>
      <c r="B321" s="65" t="s">
        <v>446</v>
      </c>
      <c r="C321" s="35"/>
      <c r="D321" s="63"/>
    </row>
    <row r="322" spans="1:19" x14ac:dyDescent="0.4">
      <c r="A322" s="35"/>
      <c r="B322" s="65" t="s">
        <v>466</v>
      </c>
      <c r="C322" s="35"/>
      <c r="D322" s="63"/>
    </row>
    <row r="323" spans="1:19" x14ac:dyDescent="0.4">
      <c r="A323" s="35"/>
      <c r="B323" s="65"/>
      <c r="C323" s="35"/>
      <c r="D323" s="63"/>
    </row>
    <row r="324" spans="1:19" x14ac:dyDescent="0.4">
      <c r="A324" s="35" t="s">
        <v>300</v>
      </c>
      <c r="B324" s="65" t="s">
        <v>82</v>
      </c>
      <c r="C324" s="35" t="s">
        <v>20</v>
      </c>
      <c r="D324" s="63">
        <v>9.52</v>
      </c>
    </row>
    <row r="325" spans="1:19" x14ac:dyDescent="0.4">
      <c r="A325" s="35"/>
      <c r="B325" s="65" t="s">
        <v>468</v>
      </c>
      <c r="C325" s="35"/>
      <c r="D325" s="63"/>
    </row>
    <row r="326" spans="1:19" x14ac:dyDescent="0.4">
      <c r="A326" s="35"/>
      <c r="B326" s="65" t="s">
        <v>469</v>
      </c>
      <c r="C326" s="35"/>
      <c r="D326" s="63"/>
    </row>
    <row r="327" spans="1:19" x14ac:dyDescent="0.4">
      <c r="A327" s="35"/>
      <c r="B327" s="65"/>
      <c r="C327" s="35"/>
      <c r="D327" s="63"/>
    </row>
    <row r="328" spans="1:19" x14ac:dyDescent="0.4">
      <c r="A328" s="35" t="s">
        <v>301</v>
      </c>
      <c r="B328" s="65" t="s">
        <v>59</v>
      </c>
      <c r="C328" s="35" t="s">
        <v>20</v>
      </c>
      <c r="D328" s="63">
        <v>40.21</v>
      </c>
    </row>
    <row r="329" spans="1:19" x14ac:dyDescent="0.4">
      <c r="A329" s="35"/>
      <c r="B329" s="65" t="s">
        <v>447</v>
      </c>
      <c r="C329" s="35"/>
      <c r="D329" s="63"/>
    </row>
    <row r="330" spans="1:19" x14ac:dyDescent="0.4">
      <c r="A330" s="35"/>
      <c r="B330" s="65"/>
      <c r="C330" s="35"/>
      <c r="D330" s="63"/>
    </row>
    <row r="331" spans="1:19" x14ac:dyDescent="0.4">
      <c r="A331" s="35" t="s">
        <v>302</v>
      </c>
      <c r="B331" s="65" t="s">
        <v>84</v>
      </c>
      <c r="C331" s="35" t="s">
        <v>20</v>
      </c>
      <c r="D331" s="63">
        <v>2.54</v>
      </c>
    </row>
    <row r="332" spans="1:19" x14ac:dyDescent="0.4">
      <c r="A332" s="35"/>
      <c r="B332" s="65" t="s">
        <v>444</v>
      </c>
      <c r="C332" s="35"/>
      <c r="D332" s="63"/>
    </row>
    <row r="333" spans="1:19" x14ac:dyDescent="0.4">
      <c r="A333" s="35"/>
      <c r="B333" s="65" t="s">
        <v>445</v>
      </c>
      <c r="C333" s="35"/>
      <c r="D333" s="63"/>
    </row>
    <row r="334" spans="1:19" x14ac:dyDescent="0.4">
      <c r="A334" s="71"/>
      <c r="B334" s="70"/>
      <c r="C334" s="71"/>
      <c r="D334" s="72"/>
    </row>
    <row r="335" spans="1:19" s="34" customFormat="1" x14ac:dyDescent="0.4">
      <c r="A335" s="139" t="s">
        <v>186</v>
      </c>
      <c r="B335" s="56" t="s">
        <v>65</v>
      </c>
      <c r="C335" s="36"/>
      <c r="D335" s="68"/>
    </row>
    <row r="336" spans="1:19" s="34" customFormat="1" x14ac:dyDescent="0.4">
      <c r="A336" s="36"/>
      <c r="B336" s="53"/>
      <c r="C336" s="36"/>
      <c r="D336" s="68"/>
      <c r="E336" s="101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</row>
    <row r="337" spans="1:5" s="34" customFormat="1" x14ac:dyDescent="0.4">
      <c r="A337" s="51" t="s">
        <v>60</v>
      </c>
      <c r="B337" s="52" t="s">
        <v>101</v>
      </c>
      <c r="C337" s="51" t="s">
        <v>26</v>
      </c>
      <c r="D337" s="57">
        <v>24.5</v>
      </c>
      <c r="E337" s="48"/>
    </row>
    <row r="338" spans="1:5" s="34" customFormat="1" x14ac:dyDescent="0.4">
      <c r="A338" s="51"/>
      <c r="B338" s="52" t="s">
        <v>479</v>
      </c>
      <c r="C338" s="51"/>
      <c r="D338" s="57"/>
      <c r="E338" s="48"/>
    </row>
    <row r="339" spans="1:5" s="34" customFormat="1" x14ac:dyDescent="0.4">
      <c r="A339" s="51"/>
      <c r="B339" s="52"/>
      <c r="C339" s="51"/>
      <c r="D339" s="57"/>
      <c r="E339" s="48"/>
    </row>
    <row r="340" spans="1:5" s="34" customFormat="1" x14ac:dyDescent="0.4">
      <c r="A340" s="51" t="s">
        <v>61</v>
      </c>
      <c r="B340" s="52" t="s">
        <v>103</v>
      </c>
      <c r="C340" s="51" t="s">
        <v>26</v>
      </c>
      <c r="D340" s="57">
        <v>39</v>
      </c>
      <c r="E340" s="48"/>
    </row>
    <row r="341" spans="1:5" s="34" customFormat="1" x14ac:dyDescent="0.4">
      <c r="A341" s="51"/>
      <c r="B341" s="52" t="s">
        <v>436</v>
      </c>
      <c r="C341" s="51"/>
      <c r="D341" s="57"/>
      <c r="E341" s="48"/>
    </row>
    <row r="342" spans="1:5" s="34" customFormat="1" x14ac:dyDescent="0.4">
      <c r="A342" s="36"/>
      <c r="B342" s="53"/>
      <c r="C342" s="36"/>
      <c r="D342" s="68"/>
      <c r="E342" s="48"/>
    </row>
    <row r="343" spans="1:5" s="34" customFormat="1" x14ac:dyDescent="0.4">
      <c r="A343" s="139" t="s">
        <v>187</v>
      </c>
      <c r="B343" s="56" t="s">
        <v>66</v>
      </c>
      <c r="C343" s="36"/>
      <c r="D343" s="68"/>
      <c r="E343" s="48"/>
    </row>
    <row r="344" spans="1:5" s="34" customFormat="1" x14ac:dyDescent="0.4">
      <c r="A344" s="36"/>
      <c r="B344" s="77"/>
      <c r="C344" s="36"/>
      <c r="D344" s="68"/>
      <c r="E344" s="48"/>
    </row>
    <row r="345" spans="1:5" s="34" customFormat="1" x14ac:dyDescent="0.4">
      <c r="A345" s="51" t="s">
        <v>303</v>
      </c>
      <c r="B345" s="52" t="s">
        <v>383</v>
      </c>
      <c r="C345" s="51" t="s">
        <v>17</v>
      </c>
      <c r="D345" s="57">
        <v>3</v>
      </c>
      <c r="E345" s="48"/>
    </row>
    <row r="346" spans="1:5" s="34" customFormat="1" x14ac:dyDescent="0.4">
      <c r="A346" s="51"/>
      <c r="B346" s="151" t="s">
        <v>437</v>
      </c>
      <c r="C346" s="51"/>
      <c r="D346" s="57"/>
      <c r="E346" s="48"/>
    </row>
    <row r="347" spans="1:5" s="34" customFormat="1" x14ac:dyDescent="0.4">
      <c r="A347" s="51"/>
      <c r="B347" s="52"/>
      <c r="C347" s="51"/>
      <c r="D347" s="57"/>
      <c r="E347" s="48"/>
    </row>
    <row r="348" spans="1:5" s="34" customFormat="1" x14ac:dyDescent="0.4">
      <c r="A348" s="51" t="s">
        <v>304</v>
      </c>
      <c r="B348" s="52" t="s">
        <v>106</v>
      </c>
      <c r="C348" s="51" t="s">
        <v>17</v>
      </c>
      <c r="D348" s="57">
        <v>3</v>
      </c>
      <c r="E348" s="48"/>
    </row>
    <row r="349" spans="1:5" s="34" customFormat="1" x14ac:dyDescent="0.4">
      <c r="A349" s="51"/>
      <c r="B349" s="151" t="s">
        <v>437</v>
      </c>
      <c r="C349" s="51"/>
      <c r="D349" s="57"/>
      <c r="E349" s="48"/>
    </row>
    <row r="350" spans="1:5" s="34" customFormat="1" x14ac:dyDescent="0.4">
      <c r="A350" s="51"/>
      <c r="B350" s="52"/>
      <c r="C350" s="51"/>
      <c r="D350" s="57"/>
      <c r="E350" s="48"/>
    </row>
    <row r="351" spans="1:5" s="34" customFormat="1" ht="30" x14ac:dyDescent="0.4">
      <c r="A351" s="51" t="s">
        <v>305</v>
      </c>
      <c r="B351" s="52" t="s">
        <v>108</v>
      </c>
      <c r="C351" s="51" t="s">
        <v>17</v>
      </c>
      <c r="D351" s="57">
        <v>7</v>
      </c>
      <c r="E351" s="48"/>
    </row>
    <row r="352" spans="1:5" s="34" customFormat="1" x14ac:dyDescent="0.4">
      <c r="A352" s="51"/>
      <c r="B352" s="52" t="s">
        <v>438</v>
      </c>
      <c r="C352" s="51"/>
      <c r="D352" s="57"/>
      <c r="E352" s="48"/>
    </row>
    <row r="353" spans="1:5" s="34" customFormat="1" x14ac:dyDescent="0.4">
      <c r="A353" s="36"/>
      <c r="B353" s="53"/>
      <c r="C353" s="36"/>
      <c r="D353" s="68"/>
      <c r="E353" s="48"/>
    </row>
    <row r="354" spans="1:5" s="34" customFormat="1" x14ac:dyDescent="0.4">
      <c r="A354" s="139" t="s">
        <v>188</v>
      </c>
      <c r="B354" s="136" t="s">
        <v>67</v>
      </c>
      <c r="C354" s="36"/>
      <c r="D354" s="68"/>
      <c r="E354" s="48"/>
    </row>
    <row r="355" spans="1:5" s="34" customFormat="1" x14ac:dyDescent="0.4">
      <c r="A355" s="36"/>
      <c r="B355" s="53"/>
      <c r="C355" s="36"/>
      <c r="D355" s="68"/>
      <c r="E355" s="48"/>
    </row>
    <row r="356" spans="1:5" s="34" customFormat="1" x14ac:dyDescent="0.4">
      <c r="A356" s="51" t="s">
        <v>306</v>
      </c>
      <c r="B356" s="52" t="s">
        <v>154</v>
      </c>
      <c r="C356" s="51" t="s">
        <v>20</v>
      </c>
      <c r="D356" s="57">
        <v>6.35</v>
      </c>
      <c r="E356" s="48"/>
    </row>
    <row r="357" spans="1:5" s="34" customFormat="1" x14ac:dyDescent="0.4">
      <c r="A357" s="51"/>
      <c r="B357" s="52" t="s">
        <v>440</v>
      </c>
      <c r="C357" s="51"/>
      <c r="D357" s="57"/>
      <c r="E357" s="48"/>
    </row>
    <row r="358" spans="1:5" s="34" customFormat="1" x14ac:dyDescent="0.4">
      <c r="A358" s="51"/>
      <c r="B358" s="52" t="s">
        <v>441</v>
      </c>
      <c r="C358" s="51"/>
      <c r="D358" s="57"/>
      <c r="E358" s="48"/>
    </row>
    <row r="359" spans="1:5" s="34" customFormat="1" x14ac:dyDescent="0.4">
      <c r="A359" s="51"/>
      <c r="B359" s="52"/>
      <c r="C359" s="51"/>
      <c r="D359" s="57"/>
      <c r="E359" s="48"/>
    </row>
    <row r="360" spans="1:5" s="34" customFormat="1" x14ac:dyDescent="0.4">
      <c r="A360" s="51" t="s">
        <v>307</v>
      </c>
      <c r="B360" s="52" t="s">
        <v>152</v>
      </c>
      <c r="C360" s="51" t="s">
        <v>20</v>
      </c>
      <c r="D360" s="57">
        <v>6.35</v>
      </c>
      <c r="E360" s="48"/>
    </row>
    <row r="361" spans="1:5" s="34" customFormat="1" x14ac:dyDescent="0.4">
      <c r="A361" s="51"/>
      <c r="B361" s="52" t="s">
        <v>440</v>
      </c>
      <c r="C361" s="51"/>
      <c r="D361" s="57"/>
      <c r="E361" s="48"/>
    </row>
    <row r="362" spans="1:5" s="34" customFormat="1" x14ac:dyDescent="0.4">
      <c r="A362" s="51"/>
      <c r="B362" s="52" t="s">
        <v>441</v>
      </c>
      <c r="C362" s="51"/>
      <c r="D362" s="57"/>
      <c r="E362" s="48"/>
    </row>
    <row r="363" spans="1:5" s="34" customFormat="1" x14ac:dyDescent="0.4">
      <c r="A363" s="51"/>
      <c r="B363" s="52"/>
      <c r="C363" s="51"/>
      <c r="D363" s="57"/>
      <c r="E363" s="48"/>
    </row>
    <row r="364" spans="1:5" s="34" customFormat="1" x14ac:dyDescent="0.4">
      <c r="A364" s="51" t="s">
        <v>308</v>
      </c>
      <c r="B364" s="52" t="s">
        <v>150</v>
      </c>
      <c r="C364" s="51" t="s">
        <v>115</v>
      </c>
      <c r="D364" s="57">
        <v>139.69999999999999</v>
      </c>
      <c r="E364" s="48"/>
    </row>
    <row r="365" spans="1:5" s="34" customFormat="1" x14ac:dyDescent="0.4">
      <c r="A365" s="51"/>
      <c r="B365" s="52" t="s">
        <v>442</v>
      </c>
      <c r="C365" s="51"/>
      <c r="D365" s="57"/>
      <c r="E365" s="48"/>
    </row>
    <row r="366" spans="1:5" s="34" customFormat="1" x14ac:dyDescent="0.4">
      <c r="A366" s="36"/>
      <c r="B366" s="52" t="s">
        <v>443</v>
      </c>
      <c r="C366" s="36"/>
      <c r="D366" s="68"/>
      <c r="E366" s="48"/>
    </row>
    <row r="367" spans="1:5" s="34" customFormat="1" x14ac:dyDescent="0.4">
      <c r="A367" s="36"/>
      <c r="B367" s="53"/>
      <c r="C367" s="36"/>
      <c r="D367" s="68"/>
      <c r="E367" s="48"/>
    </row>
    <row r="368" spans="1:5" s="34" customFormat="1" x14ac:dyDescent="0.4">
      <c r="A368" s="139" t="s">
        <v>189</v>
      </c>
      <c r="B368" s="135" t="s">
        <v>68</v>
      </c>
      <c r="C368" s="36"/>
      <c r="D368" s="68"/>
      <c r="E368" s="48"/>
    </row>
    <row r="369" spans="1:5" s="34" customFormat="1" x14ac:dyDescent="0.4">
      <c r="A369" s="36"/>
      <c r="B369" s="130"/>
      <c r="C369" s="36"/>
      <c r="D369" s="68"/>
      <c r="E369" s="48"/>
    </row>
    <row r="370" spans="1:5" s="34" customFormat="1" ht="30" x14ac:dyDescent="0.4">
      <c r="A370" s="51" t="s">
        <v>309</v>
      </c>
      <c r="B370" s="52" t="s">
        <v>76</v>
      </c>
      <c r="C370" s="51" t="s">
        <v>20</v>
      </c>
      <c r="D370" s="57">
        <v>5.19</v>
      </c>
      <c r="E370" s="48"/>
    </row>
    <row r="371" spans="1:5" s="34" customFormat="1" x14ac:dyDescent="0.4">
      <c r="A371" s="51"/>
      <c r="B371" s="52" t="s">
        <v>439</v>
      </c>
      <c r="C371" s="51"/>
      <c r="D371" s="57"/>
      <c r="E371" s="48"/>
    </row>
    <row r="372" spans="1:5" s="34" customFormat="1" ht="15.4" thickBot="1" x14ac:dyDescent="0.45">
      <c r="A372" s="36"/>
      <c r="B372" s="53"/>
      <c r="C372" s="36"/>
      <c r="D372" s="68"/>
      <c r="E372" s="48"/>
    </row>
    <row r="373" spans="1:5" ht="15.4" thickBot="1" x14ac:dyDescent="0.45">
      <c r="A373" s="142">
        <v>6</v>
      </c>
      <c r="B373" s="108" t="s">
        <v>163</v>
      </c>
      <c r="C373" s="107"/>
      <c r="D373" s="107"/>
    </row>
    <row r="374" spans="1:5" x14ac:dyDescent="0.4">
      <c r="A374" s="58"/>
      <c r="B374" s="59"/>
      <c r="C374" s="58"/>
      <c r="D374" s="60"/>
    </row>
    <row r="375" spans="1:5" x14ac:dyDescent="0.4">
      <c r="A375" s="139" t="s">
        <v>190</v>
      </c>
      <c r="B375" s="56" t="s">
        <v>39</v>
      </c>
      <c r="C375" s="58"/>
      <c r="D375" s="64"/>
    </row>
    <row r="376" spans="1:5" x14ac:dyDescent="0.4">
      <c r="A376" s="58"/>
      <c r="B376" s="59"/>
      <c r="C376" s="58"/>
      <c r="D376" s="60"/>
    </row>
    <row r="377" spans="1:5" x14ac:dyDescent="0.4">
      <c r="A377" s="35" t="s">
        <v>310</v>
      </c>
      <c r="B377" s="75" t="s">
        <v>97</v>
      </c>
      <c r="C377" s="35" t="s">
        <v>18</v>
      </c>
      <c r="D377" s="63">
        <v>45.6</v>
      </c>
    </row>
    <row r="378" spans="1:5" x14ac:dyDescent="0.4">
      <c r="A378" s="35"/>
      <c r="B378" s="65" t="s">
        <v>470</v>
      </c>
      <c r="C378" s="35"/>
      <c r="D378" s="63"/>
    </row>
    <row r="379" spans="1:5" x14ac:dyDescent="0.4">
      <c r="A379" s="58"/>
      <c r="B379" s="59"/>
      <c r="C379" s="58"/>
      <c r="D379" s="60"/>
    </row>
    <row r="380" spans="1:5" x14ac:dyDescent="0.4">
      <c r="A380" s="139" t="s">
        <v>191</v>
      </c>
      <c r="B380" s="56" t="s">
        <v>52</v>
      </c>
      <c r="C380" s="58"/>
      <c r="D380" s="64"/>
    </row>
    <row r="381" spans="1:5" x14ac:dyDescent="0.4">
      <c r="A381" s="58"/>
      <c r="B381" s="59"/>
      <c r="C381" s="58"/>
      <c r="D381" s="60"/>
    </row>
    <row r="382" spans="1:5" x14ac:dyDescent="0.4">
      <c r="A382" s="35" t="s">
        <v>311</v>
      </c>
      <c r="B382" s="65" t="s">
        <v>41</v>
      </c>
      <c r="C382" s="35" t="s">
        <v>26</v>
      </c>
      <c r="D382" s="63">
        <v>38</v>
      </c>
    </row>
    <row r="383" spans="1:5" x14ac:dyDescent="0.4">
      <c r="A383" s="71"/>
      <c r="B383" s="70" t="s">
        <v>471</v>
      </c>
      <c r="C383" s="71"/>
      <c r="D383" s="72"/>
    </row>
    <row r="384" spans="1:5" s="74" customFormat="1" x14ac:dyDescent="0.4">
      <c r="A384" s="71"/>
      <c r="B384" s="70"/>
      <c r="C384" s="71"/>
      <c r="D384" s="72"/>
    </row>
    <row r="385" spans="1:4" x14ac:dyDescent="0.4">
      <c r="A385" s="139" t="s">
        <v>192</v>
      </c>
      <c r="B385" s="56" t="s">
        <v>64</v>
      </c>
      <c r="C385" s="58"/>
      <c r="D385" s="64"/>
    </row>
    <row r="386" spans="1:4" s="74" customFormat="1" x14ac:dyDescent="0.4">
      <c r="A386" s="71"/>
      <c r="B386" s="70"/>
      <c r="C386" s="71"/>
      <c r="D386" s="72"/>
    </row>
    <row r="387" spans="1:4" s="74" customFormat="1" ht="30" x14ac:dyDescent="0.4">
      <c r="A387" s="35" t="s">
        <v>312</v>
      </c>
      <c r="B387" s="65" t="s">
        <v>78</v>
      </c>
      <c r="C387" s="35" t="s">
        <v>18</v>
      </c>
      <c r="D387" s="63">
        <v>45</v>
      </c>
    </row>
    <row r="388" spans="1:4" s="74" customFormat="1" x14ac:dyDescent="0.4">
      <c r="A388" s="35"/>
      <c r="B388" s="65" t="s">
        <v>472</v>
      </c>
      <c r="C388" s="35"/>
      <c r="D388" s="63"/>
    </row>
    <row r="389" spans="1:4" s="74" customFormat="1" x14ac:dyDescent="0.4">
      <c r="A389" s="35"/>
      <c r="B389" s="65" t="s">
        <v>473</v>
      </c>
      <c r="C389" s="35"/>
      <c r="D389" s="63"/>
    </row>
    <row r="390" spans="1:4" x14ac:dyDescent="0.4">
      <c r="A390" s="71"/>
      <c r="B390" s="70"/>
      <c r="C390" s="71"/>
      <c r="D390" s="72"/>
    </row>
    <row r="391" spans="1:4" x14ac:dyDescent="0.4">
      <c r="A391" s="139" t="s">
        <v>193</v>
      </c>
      <c r="B391" s="56" t="s">
        <v>27</v>
      </c>
      <c r="C391" s="58"/>
      <c r="D391" s="64"/>
    </row>
    <row r="392" spans="1:4" s="74" customFormat="1" x14ac:dyDescent="0.4">
      <c r="A392" s="71"/>
      <c r="B392" s="70"/>
      <c r="C392" s="71"/>
      <c r="D392" s="72"/>
    </row>
    <row r="393" spans="1:4" x14ac:dyDescent="0.4">
      <c r="A393" s="35" t="s">
        <v>313</v>
      </c>
      <c r="B393" s="65" t="s">
        <v>55</v>
      </c>
      <c r="C393" s="35" t="s">
        <v>20</v>
      </c>
      <c r="D393" s="63">
        <v>45</v>
      </c>
    </row>
    <row r="394" spans="1:4" x14ac:dyDescent="0.4">
      <c r="A394" s="35"/>
      <c r="B394" s="65" t="s">
        <v>474</v>
      </c>
      <c r="C394" s="35"/>
      <c r="D394" s="63"/>
    </row>
    <row r="395" spans="1:4" x14ac:dyDescent="0.4">
      <c r="A395" s="35"/>
      <c r="B395" s="65"/>
      <c r="C395" s="35"/>
      <c r="D395" s="63"/>
    </row>
    <row r="396" spans="1:4" x14ac:dyDescent="0.4">
      <c r="A396" s="35" t="s">
        <v>314</v>
      </c>
      <c r="B396" s="65" t="s">
        <v>59</v>
      </c>
      <c r="C396" s="35" t="s">
        <v>20</v>
      </c>
      <c r="D396" s="63">
        <v>44.21</v>
      </c>
    </row>
    <row r="397" spans="1:4" x14ac:dyDescent="0.4">
      <c r="A397" s="35"/>
      <c r="B397" s="65" t="s">
        <v>475</v>
      </c>
      <c r="C397" s="35"/>
      <c r="D397" s="63"/>
    </row>
    <row r="398" spans="1:4" x14ac:dyDescent="0.4">
      <c r="A398" s="35"/>
      <c r="B398" s="65"/>
      <c r="C398" s="35"/>
      <c r="D398" s="63"/>
    </row>
    <row r="399" spans="1:4" x14ac:dyDescent="0.4">
      <c r="A399" s="35" t="s">
        <v>315</v>
      </c>
      <c r="B399" s="65" t="s">
        <v>84</v>
      </c>
      <c r="C399" s="35" t="s">
        <v>20</v>
      </c>
      <c r="D399" s="63">
        <v>1.8</v>
      </c>
    </row>
    <row r="400" spans="1:4" x14ac:dyDescent="0.4">
      <c r="A400" s="35"/>
      <c r="B400" s="65" t="s">
        <v>476</v>
      </c>
      <c r="C400" s="35"/>
      <c r="D400" s="63"/>
    </row>
    <row r="401" spans="1:19" x14ac:dyDescent="0.4">
      <c r="A401" s="71"/>
      <c r="B401" s="70"/>
      <c r="C401" s="71"/>
      <c r="D401" s="72"/>
    </row>
    <row r="402" spans="1:19" s="34" customFormat="1" x14ac:dyDescent="0.4">
      <c r="A402" s="139" t="s">
        <v>194</v>
      </c>
      <c r="B402" s="56" t="s">
        <v>65</v>
      </c>
      <c r="C402" s="36"/>
      <c r="D402" s="68"/>
    </row>
    <row r="403" spans="1:19" s="34" customFormat="1" x14ac:dyDescent="0.4">
      <c r="A403" s="36"/>
      <c r="B403" s="53"/>
      <c r="C403" s="36"/>
      <c r="D403" s="68"/>
      <c r="E403" s="101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</row>
    <row r="404" spans="1:19" s="34" customFormat="1" x14ac:dyDescent="0.4">
      <c r="A404" s="51" t="s">
        <v>316</v>
      </c>
      <c r="B404" s="52" t="s">
        <v>101</v>
      </c>
      <c r="C404" s="51" t="s">
        <v>26</v>
      </c>
      <c r="D404" s="57">
        <v>7</v>
      </c>
      <c r="E404" s="48"/>
    </row>
    <row r="405" spans="1:19" s="34" customFormat="1" x14ac:dyDescent="0.4">
      <c r="A405" s="51"/>
      <c r="B405" s="48" t="s">
        <v>478</v>
      </c>
      <c r="C405" s="51"/>
      <c r="D405" s="57"/>
      <c r="E405" s="48"/>
    </row>
    <row r="406" spans="1:19" s="34" customFormat="1" x14ac:dyDescent="0.4">
      <c r="A406" s="51"/>
      <c r="B406" s="52"/>
      <c r="C406" s="51"/>
      <c r="D406" s="57"/>
      <c r="E406" s="48"/>
    </row>
    <row r="407" spans="1:19" s="34" customFormat="1" x14ac:dyDescent="0.4">
      <c r="A407" s="51" t="s">
        <v>317</v>
      </c>
      <c r="B407" s="52" t="s">
        <v>103</v>
      </c>
      <c r="C407" s="51" t="s">
        <v>26</v>
      </c>
      <c r="D407" s="57">
        <v>38</v>
      </c>
      <c r="E407" s="48"/>
    </row>
    <row r="408" spans="1:19" s="34" customFormat="1" x14ac:dyDescent="0.4">
      <c r="A408" s="51"/>
      <c r="B408" s="52" t="s">
        <v>477</v>
      </c>
      <c r="C408" s="51"/>
      <c r="D408" s="57"/>
      <c r="E408" s="48"/>
    </row>
    <row r="409" spans="1:19" s="34" customFormat="1" x14ac:dyDescent="0.4">
      <c r="A409" s="36"/>
      <c r="B409" s="53"/>
      <c r="C409" s="36"/>
      <c r="D409" s="68"/>
      <c r="E409" s="48"/>
    </row>
    <row r="410" spans="1:19" s="34" customFormat="1" x14ac:dyDescent="0.4">
      <c r="A410" s="139" t="s">
        <v>195</v>
      </c>
      <c r="B410" s="56" t="s">
        <v>66</v>
      </c>
      <c r="C410" s="36"/>
      <c r="D410" s="68"/>
      <c r="E410" s="48"/>
    </row>
    <row r="411" spans="1:19" s="34" customFormat="1" x14ac:dyDescent="0.4">
      <c r="A411" s="36"/>
      <c r="B411" s="77"/>
      <c r="C411" s="36"/>
      <c r="D411" s="68"/>
      <c r="E411" s="48"/>
    </row>
    <row r="412" spans="1:19" s="34" customFormat="1" x14ac:dyDescent="0.4">
      <c r="A412" s="51" t="s">
        <v>318</v>
      </c>
      <c r="B412" s="52" t="s">
        <v>383</v>
      </c>
      <c r="C412" s="51" t="s">
        <v>17</v>
      </c>
      <c r="D412" s="57">
        <v>2</v>
      </c>
      <c r="E412" s="48"/>
    </row>
    <row r="413" spans="1:19" s="34" customFormat="1" x14ac:dyDescent="0.4">
      <c r="A413" s="51"/>
      <c r="B413" s="151" t="s">
        <v>480</v>
      </c>
      <c r="C413" s="51"/>
      <c r="D413" s="57"/>
      <c r="E413" s="48"/>
    </row>
    <row r="414" spans="1:19" s="34" customFormat="1" x14ac:dyDescent="0.4">
      <c r="A414" s="51"/>
      <c r="B414" s="52"/>
      <c r="C414" s="51"/>
      <c r="D414" s="57"/>
      <c r="E414" s="48"/>
    </row>
    <row r="415" spans="1:19" s="34" customFormat="1" x14ac:dyDescent="0.4">
      <c r="A415" s="51" t="s">
        <v>319</v>
      </c>
      <c r="B415" s="52" t="s">
        <v>106</v>
      </c>
      <c r="C415" s="51" t="s">
        <v>17</v>
      </c>
      <c r="D415" s="57">
        <v>2</v>
      </c>
      <c r="E415" s="48"/>
    </row>
    <row r="416" spans="1:19" s="34" customFormat="1" x14ac:dyDescent="0.4">
      <c r="A416" s="51"/>
      <c r="B416" s="151" t="s">
        <v>480</v>
      </c>
      <c r="C416" s="51"/>
      <c r="D416" s="57"/>
      <c r="E416" s="48"/>
    </row>
    <row r="417" spans="1:5" s="34" customFormat="1" x14ac:dyDescent="0.4">
      <c r="A417" s="51"/>
      <c r="B417" s="52"/>
      <c r="C417" s="51"/>
      <c r="D417" s="57"/>
      <c r="E417" s="48"/>
    </row>
    <row r="418" spans="1:5" s="34" customFormat="1" ht="30" x14ac:dyDescent="0.4">
      <c r="A418" s="51" t="s">
        <v>320</v>
      </c>
      <c r="B418" s="52" t="s">
        <v>108</v>
      </c>
      <c r="C418" s="51" t="s">
        <v>17</v>
      </c>
      <c r="D418" s="57">
        <v>2</v>
      </c>
      <c r="E418" s="48"/>
    </row>
    <row r="419" spans="1:5" s="34" customFormat="1" x14ac:dyDescent="0.4">
      <c r="A419" s="51"/>
      <c r="B419" s="52" t="s">
        <v>481</v>
      </c>
      <c r="C419" s="51"/>
      <c r="D419" s="57"/>
      <c r="E419" s="48"/>
    </row>
    <row r="420" spans="1:5" s="34" customFormat="1" x14ac:dyDescent="0.4">
      <c r="A420" s="36"/>
      <c r="B420" s="53"/>
      <c r="C420" s="36"/>
      <c r="D420" s="68"/>
      <c r="E420" s="48"/>
    </row>
    <row r="421" spans="1:5" s="34" customFormat="1" x14ac:dyDescent="0.4">
      <c r="A421" s="139" t="s">
        <v>196</v>
      </c>
      <c r="B421" s="136" t="s">
        <v>67</v>
      </c>
      <c r="C421" s="36"/>
      <c r="D421" s="68"/>
      <c r="E421" s="48"/>
    </row>
    <row r="422" spans="1:5" s="34" customFormat="1" x14ac:dyDescent="0.4">
      <c r="A422" s="36"/>
      <c r="B422" s="53"/>
      <c r="C422" s="36"/>
      <c r="D422" s="68"/>
      <c r="E422" s="48"/>
    </row>
    <row r="423" spans="1:5" s="34" customFormat="1" x14ac:dyDescent="0.4">
      <c r="A423" s="51" t="s">
        <v>321</v>
      </c>
      <c r="B423" s="52" t="s">
        <v>154</v>
      </c>
      <c r="C423" s="51" t="s">
        <v>20</v>
      </c>
      <c r="D423" s="57">
        <v>4.5</v>
      </c>
      <c r="E423" s="48"/>
    </row>
    <row r="424" spans="1:5" s="34" customFormat="1" x14ac:dyDescent="0.4">
      <c r="A424" s="51"/>
      <c r="B424" s="52" t="s">
        <v>482</v>
      </c>
      <c r="C424" s="51"/>
      <c r="D424" s="57"/>
      <c r="E424" s="48"/>
    </row>
    <row r="425" spans="1:5" s="34" customFormat="1" x14ac:dyDescent="0.4">
      <c r="A425" s="51"/>
      <c r="B425" s="52" t="s">
        <v>483</v>
      </c>
      <c r="C425" s="51"/>
      <c r="D425" s="57"/>
      <c r="E425" s="48"/>
    </row>
    <row r="426" spans="1:5" s="34" customFormat="1" x14ac:dyDescent="0.4">
      <c r="A426" s="51"/>
      <c r="B426" s="52"/>
      <c r="C426" s="51"/>
      <c r="D426" s="57"/>
      <c r="E426" s="48"/>
    </row>
    <row r="427" spans="1:5" s="34" customFormat="1" x14ac:dyDescent="0.4">
      <c r="A427" s="51" t="s">
        <v>322</v>
      </c>
      <c r="B427" s="52" t="s">
        <v>152</v>
      </c>
      <c r="C427" s="51" t="s">
        <v>20</v>
      </c>
      <c r="D427" s="57">
        <v>4.5</v>
      </c>
      <c r="E427" s="48"/>
    </row>
    <row r="428" spans="1:5" s="34" customFormat="1" x14ac:dyDescent="0.4">
      <c r="A428" s="51"/>
      <c r="B428" s="52" t="s">
        <v>482</v>
      </c>
      <c r="C428" s="51"/>
      <c r="D428" s="57"/>
      <c r="E428" s="48"/>
    </row>
    <row r="429" spans="1:5" s="34" customFormat="1" x14ac:dyDescent="0.4">
      <c r="A429" s="51"/>
      <c r="B429" s="52" t="s">
        <v>483</v>
      </c>
      <c r="C429" s="51"/>
      <c r="D429" s="57"/>
      <c r="E429" s="48"/>
    </row>
    <row r="430" spans="1:5" s="34" customFormat="1" x14ac:dyDescent="0.4">
      <c r="A430" s="51"/>
      <c r="B430" s="52"/>
      <c r="C430" s="51"/>
      <c r="D430" s="57"/>
      <c r="E430" s="48"/>
    </row>
    <row r="431" spans="1:5" s="34" customFormat="1" x14ac:dyDescent="0.4">
      <c r="A431" s="51" t="s">
        <v>323</v>
      </c>
      <c r="B431" s="52" t="s">
        <v>150</v>
      </c>
      <c r="C431" s="51" t="s">
        <v>115</v>
      </c>
      <c r="D431" s="57">
        <v>99</v>
      </c>
      <c r="E431" s="48"/>
    </row>
    <row r="432" spans="1:5" s="34" customFormat="1" x14ac:dyDescent="0.4">
      <c r="A432" s="51"/>
      <c r="B432" s="52" t="s">
        <v>484</v>
      </c>
      <c r="C432" s="51"/>
      <c r="D432" s="57"/>
      <c r="E432" s="48"/>
    </row>
    <row r="433" spans="1:5" s="34" customFormat="1" x14ac:dyDescent="0.4">
      <c r="A433" s="51"/>
      <c r="B433" s="52" t="s">
        <v>485</v>
      </c>
      <c r="C433" s="51"/>
      <c r="D433" s="57"/>
      <c r="E433" s="48"/>
    </row>
    <row r="434" spans="1:5" s="34" customFormat="1" x14ac:dyDescent="0.4">
      <c r="A434" s="36"/>
      <c r="B434" s="53"/>
      <c r="C434" s="36"/>
      <c r="D434" s="68"/>
      <c r="E434" s="48"/>
    </row>
    <row r="435" spans="1:5" s="34" customFormat="1" x14ac:dyDescent="0.4">
      <c r="A435" s="139" t="s">
        <v>197</v>
      </c>
      <c r="B435" s="135" t="s">
        <v>68</v>
      </c>
      <c r="C435" s="36"/>
      <c r="D435" s="68"/>
      <c r="E435" s="48"/>
    </row>
    <row r="436" spans="1:5" s="34" customFormat="1" x14ac:dyDescent="0.4">
      <c r="A436" s="36"/>
      <c r="B436" s="130"/>
      <c r="C436" s="36"/>
      <c r="D436" s="68"/>
      <c r="E436" s="48"/>
    </row>
    <row r="437" spans="1:5" s="34" customFormat="1" ht="30" x14ac:dyDescent="0.4">
      <c r="A437" s="51" t="s">
        <v>324</v>
      </c>
      <c r="B437" s="52" t="s">
        <v>76</v>
      </c>
      <c r="C437" s="51" t="s">
        <v>20</v>
      </c>
      <c r="D437" s="57">
        <v>5.29</v>
      </c>
      <c r="E437" s="48"/>
    </row>
    <row r="438" spans="1:5" s="34" customFormat="1" x14ac:dyDescent="0.4">
      <c r="A438" s="51"/>
      <c r="B438" s="65" t="s">
        <v>486</v>
      </c>
      <c r="C438" s="51"/>
      <c r="D438" s="57"/>
      <c r="E438" s="48"/>
    </row>
    <row r="439" spans="1:5" s="34" customFormat="1" x14ac:dyDescent="0.4">
      <c r="A439" s="51"/>
      <c r="B439" s="65" t="s">
        <v>487</v>
      </c>
      <c r="C439" s="51"/>
      <c r="D439" s="57"/>
      <c r="E439" s="48"/>
    </row>
    <row r="440" spans="1:5" s="34" customFormat="1" x14ac:dyDescent="0.4">
      <c r="A440" s="51"/>
      <c r="B440" s="65" t="s">
        <v>488</v>
      </c>
      <c r="C440" s="51"/>
      <c r="D440" s="57"/>
      <c r="E440" s="48"/>
    </row>
    <row r="441" spans="1:5" s="34" customFormat="1" ht="15.4" thickBot="1" x14ac:dyDescent="0.45">
      <c r="A441" s="36"/>
      <c r="B441" s="70"/>
      <c r="C441" s="36"/>
      <c r="D441" s="68"/>
      <c r="E441" s="48"/>
    </row>
    <row r="442" spans="1:5" ht="15.4" thickBot="1" x14ac:dyDescent="0.45">
      <c r="A442" s="142">
        <v>7</v>
      </c>
      <c r="B442" s="108" t="s">
        <v>164</v>
      </c>
      <c r="C442" s="107"/>
      <c r="D442" s="107"/>
    </row>
    <row r="443" spans="1:5" x14ac:dyDescent="0.4">
      <c r="A443" s="58"/>
      <c r="B443" s="59"/>
      <c r="C443" s="58"/>
      <c r="D443" s="60"/>
    </row>
    <row r="444" spans="1:5" x14ac:dyDescent="0.4">
      <c r="A444" s="139" t="s">
        <v>198</v>
      </c>
      <c r="B444" s="56" t="s">
        <v>39</v>
      </c>
      <c r="C444" s="58"/>
      <c r="D444" s="64"/>
    </row>
    <row r="445" spans="1:5" x14ac:dyDescent="0.4">
      <c r="A445" s="58"/>
      <c r="B445" s="59"/>
      <c r="C445" s="58"/>
      <c r="D445" s="60"/>
    </row>
    <row r="446" spans="1:5" x14ac:dyDescent="0.4">
      <c r="A446" s="35" t="s">
        <v>325</v>
      </c>
      <c r="B446" s="75" t="s">
        <v>97</v>
      </c>
      <c r="C446" s="35" t="s">
        <v>18</v>
      </c>
      <c r="D446" s="63">
        <v>27</v>
      </c>
    </row>
    <row r="447" spans="1:5" x14ac:dyDescent="0.4">
      <c r="A447" s="35"/>
      <c r="B447" s="65" t="s">
        <v>489</v>
      </c>
      <c r="C447" s="35"/>
      <c r="D447" s="63"/>
    </row>
    <row r="448" spans="1:5" x14ac:dyDescent="0.4">
      <c r="A448" s="35"/>
      <c r="B448" s="75"/>
      <c r="C448" s="35"/>
      <c r="D448" s="63"/>
    </row>
    <row r="449" spans="1:4" x14ac:dyDescent="0.4">
      <c r="A449" s="58"/>
      <c r="B449" s="59"/>
      <c r="C449" s="58"/>
      <c r="D449" s="60"/>
    </row>
    <row r="450" spans="1:4" x14ac:dyDescent="0.4">
      <c r="A450" s="139" t="s">
        <v>199</v>
      </c>
      <c r="B450" s="56" t="s">
        <v>52</v>
      </c>
      <c r="C450" s="58"/>
      <c r="D450" s="64"/>
    </row>
    <row r="451" spans="1:4" x14ac:dyDescent="0.4">
      <c r="A451" s="58"/>
      <c r="B451" s="59"/>
      <c r="C451" s="58"/>
      <c r="D451" s="60"/>
    </row>
    <row r="452" spans="1:4" x14ac:dyDescent="0.4">
      <c r="A452" s="35" t="s">
        <v>326</v>
      </c>
      <c r="B452" s="65" t="s">
        <v>41</v>
      </c>
      <c r="C452" s="35" t="s">
        <v>26</v>
      </c>
      <c r="D452" s="63">
        <v>45</v>
      </c>
    </row>
    <row r="453" spans="1:4" x14ac:dyDescent="0.4">
      <c r="A453" s="35"/>
      <c r="B453" s="65" t="s">
        <v>491</v>
      </c>
      <c r="C453" s="35"/>
      <c r="D453" s="63"/>
    </row>
    <row r="454" spans="1:4" s="74" customFormat="1" x14ac:dyDescent="0.4">
      <c r="A454" s="71"/>
      <c r="B454" s="70"/>
      <c r="C454" s="71"/>
      <c r="D454" s="72"/>
    </row>
    <row r="455" spans="1:4" x14ac:dyDescent="0.4">
      <c r="A455" s="139" t="s">
        <v>200</v>
      </c>
      <c r="B455" s="56" t="s">
        <v>64</v>
      </c>
      <c r="C455" s="58"/>
      <c r="D455" s="64"/>
    </row>
    <row r="456" spans="1:4" s="74" customFormat="1" x14ac:dyDescent="0.4">
      <c r="A456" s="71"/>
      <c r="B456" s="70"/>
      <c r="C456" s="71"/>
      <c r="D456" s="72"/>
    </row>
    <row r="457" spans="1:4" s="74" customFormat="1" ht="30" x14ac:dyDescent="0.4">
      <c r="A457" s="35" t="s">
        <v>327</v>
      </c>
      <c r="B457" s="65" t="s">
        <v>78</v>
      </c>
      <c r="C457" s="35" t="s">
        <v>18</v>
      </c>
      <c r="D457" s="63">
        <v>69</v>
      </c>
    </row>
    <row r="458" spans="1:4" s="74" customFormat="1" x14ac:dyDescent="0.4">
      <c r="A458" s="35"/>
      <c r="B458" s="65" t="s">
        <v>492</v>
      </c>
      <c r="C458" s="35"/>
      <c r="D458" s="63"/>
    </row>
    <row r="459" spans="1:4" s="74" customFormat="1" x14ac:dyDescent="0.4">
      <c r="A459" s="35"/>
      <c r="B459" s="65" t="s">
        <v>493</v>
      </c>
      <c r="C459" s="35"/>
      <c r="D459" s="63"/>
    </row>
    <row r="460" spans="1:4" x14ac:dyDescent="0.4">
      <c r="A460" s="71"/>
      <c r="B460" s="70"/>
      <c r="C460" s="71"/>
      <c r="D460" s="72"/>
    </row>
    <row r="461" spans="1:4" x14ac:dyDescent="0.4">
      <c r="A461" s="139" t="s">
        <v>201</v>
      </c>
      <c r="B461" s="56" t="s">
        <v>27</v>
      </c>
      <c r="C461" s="58"/>
      <c r="D461" s="64"/>
    </row>
    <row r="462" spans="1:4" s="74" customFormat="1" x14ac:dyDescent="0.4">
      <c r="A462" s="71"/>
      <c r="B462" s="70"/>
      <c r="C462" s="71"/>
      <c r="D462" s="72"/>
    </row>
    <row r="463" spans="1:4" x14ac:dyDescent="0.4">
      <c r="A463" s="35" t="s">
        <v>328</v>
      </c>
      <c r="B463" s="65" t="s">
        <v>55</v>
      </c>
      <c r="C463" s="35" t="s">
        <v>20</v>
      </c>
      <c r="D463" s="63">
        <v>69</v>
      </c>
    </row>
    <row r="464" spans="1:4" x14ac:dyDescent="0.4">
      <c r="A464" s="35"/>
      <c r="B464" s="65" t="s">
        <v>494</v>
      </c>
      <c r="C464" s="35"/>
      <c r="D464" s="63"/>
    </row>
    <row r="465" spans="1:19" x14ac:dyDescent="0.4">
      <c r="A465" s="35"/>
      <c r="B465" s="65" t="s">
        <v>495</v>
      </c>
      <c r="C465" s="35"/>
      <c r="D465" s="63"/>
    </row>
    <row r="466" spans="1:19" x14ac:dyDescent="0.4">
      <c r="A466" s="35"/>
      <c r="B466" s="65"/>
      <c r="C466" s="35"/>
      <c r="D466" s="63"/>
    </row>
    <row r="467" spans="1:19" x14ac:dyDescent="0.4">
      <c r="A467" s="35" t="s">
        <v>331</v>
      </c>
      <c r="B467" s="65" t="s">
        <v>59</v>
      </c>
      <c r="C467" s="35" t="s">
        <v>20</v>
      </c>
      <c r="D467" s="63">
        <v>67.89</v>
      </c>
    </row>
    <row r="468" spans="1:19" x14ac:dyDescent="0.4">
      <c r="A468" s="35"/>
      <c r="B468" s="65" t="s">
        <v>496</v>
      </c>
      <c r="C468" s="35"/>
      <c r="D468" s="63"/>
    </row>
    <row r="469" spans="1:19" x14ac:dyDescent="0.4">
      <c r="A469" s="35"/>
      <c r="B469" s="65" t="s">
        <v>497</v>
      </c>
      <c r="C469" s="35"/>
      <c r="D469" s="63"/>
    </row>
    <row r="470" spans="1:19" x14ac:dyDescent="0.4">
      <c r="A470" s="35"/>
      <c r="B470" s="65"/>
      <c r="C470" s="35"/>
      <c r="D470" s="63"/>
    </row>
    <row r="471" spans="1:19" x14ac:dyDescent="0.4">
      <c r="A471" s="35" t="s">
        <v>332</v>
      </c>
      <c r="B471" s="65" t="s">
        <v>84</v>
      </c>
      <c r="C471" s="35" t="s">
        <v>20</v>
      </c>
      <c r="D471" s="63">
        <v>2.76</v>
      </c>
    </row>
    <row r="472" spans="1:19" x14ac:dyDescent="0.4">
      <c r="A472" s="35"/>
      <c r="B472" s="65" t="s">
        <v>498</v>
      </c>
      <c r="C472" s="35"/>
      <c r="D472" s="63"/>
    </row>
    <row r="473" spans="1:19" x14ac:dyDescent="0.4">
      <c r="A473" s="35"/>
      <c r="B473" s="65" t="s">
        <v>499</v>
      </c>
      <c r="C473" s="35"/>
      <c r="D473" s="63"/>
    </row>
    <row r="474" spans="1:19" x14ac:dyDescent="0.4">
      <c r="A474" s="71"/>
      <c r="B474" s="70"/>
      <c r="C474" s="71"/>
      <c r="D474" s="72"/>
    </row>
    <row r="475" spans="1:19" s="34" customFormat="1" x14ac:dyDescent="0.4">
      <c r="A475" s="139" t="s">
        <v>202</v>
      </c>
      <c r="B475" s="56" t="s">
        <v>65</v>
      </c>
      <c r="C475" s="36"/>
      <c r="D475" s="68"/>
    </row>
    <row r="476" spans="1:19" s="34" customFormat="1" x14ac:dyDescent="0.4">
      <c r="A476" s="36"/>
      <c r="B476" s="53"/>
      <c r="C476" s="36"/>
      <c r="D476" s="68"/>
      <c r="E476" s="101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</row>
    <row r="477" spans="1:19" s="34" customFormat="1" x14ac:dyDescent="0.4">
      <c r="A477" s="51" t="s">
        <v>333</v>
      </c>
      <c r="B477" s="52" t="s">
        <v>101</v>
      </c>
      <c r="C477" s="51" t="s">
        <v>26</v>
      </c>
      <c r="D477" s="57">
        <v>24</v>
      </c>
      <c r="E477" s="48"/>
    </row>
    <row r="478" spans="1:19" s="34" customFormat="1" x14ac:dyDescent="0.4">
      <c r="A478" s="51"/>
      <c r="B478" s="52" t="s">
        <v>500</v>
      </c>
      <c r="C478" s="51"/>
      <c r="D478" s="57"/>
      <c r="E478" s="48"/>
    </row>
    <row r="479" spans="1:19" s="34" customFormat="1" x14ac:dyDescent="0.4">
      <c r="A479" s="51"/>
      <c r="B479" s="52"/>
      <c r="C479" s="51"/>
      <c r="D479" s="57"/>
      <c r="E479" s="48"/>
    </row>
    <row r="480" spans="1:19" s="34" customFormat="1" x14ac:dyDescent="0.4">
      <c r="A480" s="51" t="s">
        <v>334</v>
      </c>
      <c r="B480" s="52" t="s">
        <v>103</v>
      </c>
      <c r="C480" s="51" t="s">
        <v>26</v>
      </c>
      <c r="D480" s="57">
        <v>45</v>
      </c>
      <c r="E480" s="48"/>
    </row>
    <row r="481" spans="1:5" s="34" customFormat="1" x14ac:dyDescent="0.4">
      <c r="A481" s="51"/>
      <c r="B481" s="52" t="s">
        <v>501</v>
      </c>
      <c r="C481" s="51"/>
      <c r="D481" s="57"/>
      <c r="E481" s="48"/>
    </row>
    <row r="482" spans="1:5" s="34" customFormat="1" x14ac:dyDescent="0.4">
      <c r="A482" s="36"/>
      <c r="B482" s="53"/>
      <c r="C482" s="36"/>
      <c r="D482" s="68"/>
      <c r="E482" s="48"/>
    </row>
    <row r="483" spans="1:5" s="34" customFormat="1" x14ac:dyDescent="0.4">
      <c r="A483" s="139" t="s">
        <v>203</v>
      </c>
      <c r="B483" s="56" t="s">
        <v>66</v>
      </c>
      <c r="C483" s="36"/>
      <c r="D483" s="68"/>
      <c r="E483" s="48"/>
    </row>
    <row r="484" spans="1:5" s="34" customFormat="1" x14ac:dyDescent="0.4">
      <c r="A484" s="36"/>
      <c r="B484" s="77"/>
      <c r="C484" s="36"/>
      <c r="D484" s="68"/>
      <c r="E484" s="48"/>
    </row>
    <row r="485" spans="1:5" s="34" customFormat="1" x14ac:dyDescent="0.4">
      <c r="A485" s="51" t="s">
        <v>335</v>
      </c>
      <c r="B485" s="52" t="s">
        <v>104</v>
      </c>
      <c r="C485" s="51" t="s">
        <v>17</v>
      </c>
      <c r="D485" s="57">
        <v>2</v>
      </c>
      <c r="E485" s="48"/>
    </row>
    <row r="486" spans="1:5" s="34" customFormat="1" x14ac:dyDescent="0.4">
      <c r="A486" s="51"/>
      <c r="B486" s="151" t="s">
        <v>480</v>
      </c>
      <c r="C486" s="51"/>
      <c r="D486" s="57"/>
      <c r="E486" s="48"/>
    </row>
    <row r="487" spans="1:5" s="34" customFormat="1" x14ac:dyDescent="0.4">
      <c r="A487" s="51"/>
      <c r="B487" s="52"/>
      <c r="C487" s="51"/>
      <c r="D487" s="57"/>
      <c r="E487" s="48"/>
    </row>
    <row r="488" spans="1:5" s="34" customFormat="1" x14ac:dyDescent="0.4">
      <c r="A488" s="51" t="s">
        <v>336</v>
      </c>
      <c r="B488" s="52" t="s">
        <v>106</v>
      </c>
      <c r="C488" s="51" t="s">
        <v>17</v>
      </c>
      <c r="D488" s="57">
        <v>2</v>
      </c>
      <c r="E488" s="48"/>
    </row>
    <row r="489" spans="1:5" s="34" customFormat="1" x14ac:dyDescent="0.4">
      <c r="A489" s="51"/>
      <c r="B489" s="151" t="s">
        <v>480</v>
      </c>
      <c r="C489" s="51"/>
      <c r="D489" s="57"/>
      <c r="E489" s="48"/>
    </row>
    <row r="490" spans="1:5" s="34" customFormat="1" x14ac:dyDescent="0.4">
      <c r="A490" s="51"/>
      <c r="B490" s="52"/>
      <c r="C490" s="51"/>
      <c r="D490" s="57"/>
      <c r="E490" s="48"/>
    </row>
    <row r="491" spans="1:5" s="34" customFormat="1" ht="30" x14ac:dyDescent="0.4">
      <c r="A491" s="51" t="s">
        <v>337</v>
      </c>
      <c r="B491" s="52" t="s">
        <v>108</v>
      </c>
      <c r="C491" s="51" t="s">
        <v>17</v>
      </c>
      <c r="D491" s="57">
        <v>12</v>
      </c>
      <c r="E491" s="48"/>
    </row>
    <row r="492" spans="1:5" s="34" customFormat="1" x14ac:dyDescent="0.4">
      <c r="A492" s="36"/>
      <c r="B492" s="53" t="s">
        <v>502</v>
      </c>
      <c r="C492" s="36"/>
      <c r="D492" s="68"/>
      <c r="E492" s="48"/>
    </row>
    <row r="493" spans="1:5" s="34" customFormat="1" x14ac:dyDescent="0.4">
      <c r="A493" s="36"/>
      <c r="B493" s="53"/>
      <c r="C493" s="36"/>
      <c r="D493" s="68"/>
      <c r="E493" s="48"/>
    </row>
    <row r="494" spans="1:5" s="34" customFormat="1" x14ac:dyDescent="0.4">
      <c r="A494" s="139" t="s">
        <v>204</v>
      </c>
      <c r="B494" s="136" t="s">
        <v>67</v>
      </c>
      <c r="C494" s="36"/>
      <c r="D494" s="68"/>
      <c r="E494" s="48"/>
    </row>
    <row r="495" spans="1:5" s="34" customFormat="1" x14ac:dyDescent="0.4">
      <c r="A495" s="36"/>
      <c r="B495" s="53"/>
      <c r="C495" s="36"/>
      <c r="D495" s="68"/>
      <c r="E495" s="48"/>
    </row>
    <row r="496" spans="1:5" s="34" customFormat="1" x14ac:dyDescent="0.4">
      <c r="A496" s="51" t="s">
        <v>338</v>
      </c>
      <c r="B496" s="52" t="s">
        <v>154</v>
      </c>
      <c r="C496" s="51" t="s">
        <v>20</v>
      </c>
      <c r="D496" s="57">
        <v>6.9</v>
      </c>
      <c r="E496" s="48"/>
    </row>
    <row r="497" spans="1:5" s="34" customFormat="1" x14ac:dyDescent="0.4">
      <c r="A497" s="51"/>
      <c r="B497" s="65" t="s">
        <v>503</v>
      </c>
      <c r="C497" s="51"/>
      <c r="D497" s="57"/>
      <c r="E497" s="48"/>
    </row>
    <row r="498" spans="1:5" s="34" customFormat="1" x14ac:dyDescent="0.4">
      <c r="A498" s="51"/>
      <c r="B498" s="65" t="s">
        <v>504</v>
      </c>
      <c r="C498" s="51"/>
      <c r="D498" s="57"/>
      <c r="E498" s="48"/>
    </row>
    <row r="499" spans="1:5" s="34" customFormat="1" x14ac:dyDescent="0.4">
      <c r="A499" s="51"/>
      <c r="B499" s="65"/>
      <c r="C499" s="51"/>
      <c r="D499" s="57"/>
      <c r="E499" s="48"/>
    </row>
    <row r="500" spans="1:5" s="34" customFormat="1" x14ac:dyDescent="0.4">
      <c r="A500" s="51" t="s">
        <v>339</v>
      </c>
      <c r="B500" s="52" t="s">
        <v>152</v>
      </c>
      <c r="C500" s="51" t="s">
        <v>20</v>
      </c>
      <c r="D500" s="57">
        <v>6.9</v>
      </c>
      <c r="E500" s="48"/>
    </row>
    <row r="501" spans="1:5" s="34" customFormat="1" x14ac:dyDescent="0.4">
      <c r="A501" s="51"/>
      <c r="B501" s="52" t="s">
        <v>503</v>
      </c>
      <c r="C501" s="51"/>
      <c r="D501" s="57"/>
      <c r="E501" s="48"/>
    </row>
    <row r="502" spans="1:5" s="34" customFormat="1" x14ac:dyDescent="0.4">
      <c r="A502" s="51"/>
      <c r="B502" s="52" t="s">
        <v>590</v>
      </c>
      <c r="C502" s="51"/>
      <c r="D502" s="57"/>
      <c r="E502" s="48"/>
    </row>
    <row r="503" spans="1:5" s="34" customFormat="1" x14ac:dyDescent="0.4">
      <c r="A503" s="51"/>
      <c r="B503" s="52"/>
      <c r="C503" s="51"/>
      <c r="D503" s="57"/>
      <c r="E503" s="48"/>
    </row>
    <row r="504" spans="1:5" s="34" customFormat="1" x14ac:dyDescent="0.4">
      <c r="A504" s="51" t="s">
        <v>340</v>
      </c>
      <c r="B504" s="52" t="s">
        <v>150</v>
      </c>
      <c r="C504" s="51" t="s">
        <v>115</v>
      </c>
      <c r="D504" s="57">
        <v>151.80000000000001</v>
      </c>
      <c r="E504" s="48"/>
    </row>
    <row r="505" spans="1:5" s="34" customFormat="1" x14ac:dyDescent="0.4">
      <c r="A505" s="51"/>
      <c r="B505" s="52" t="s">
        <v>505</v>
      </c>
      <c r="C505" s="51"/>
      <c r="D505" s="57"/>
      <c r="E505" s="48"/>
    </row>
    <row r="506" spans="1:5" s="34" customFormat="1" x14ac:dyDescent="0.4">
      <c r="A506" s="51"/>
      <c r="B506" s="52" t="s">
        <v>506</v>
      </c>
      <c r="C506" s="51"/>
      <c r="D506" s="57"/>
      <c r="E506" s="48"/>
    </row>
    <row r="507" spans="1:5" s="34" customFormat="1" x14ac:dyDescent="0.4">
      <c r="A507" s="36"/>
      <c r="B507" s="53"/>
      <c r="C507" s="36"/>
      <c r="D507" s="68"/>
      <c r="E507" s="48"/>
    </row>
    <row r="508" spans="1:5" s="34" customFormat="1" x14ac:dyDescent="0.4">
      <c r="A508" s="139" t="s">
        <v>205</v>
      </c>
      <c r="B508" s="135" t="s">
        <v>68</v>
      </c>
      <c r="C508" s="36"/>
      <c r="D508" s="68"/>
      <c r="E508" s="48"/>
    </row>
    <row r="509" spans="1:5" s="34" customFormat="1" x14ac:dyDescent="0.4">
      <c r="A509" s="36"/>
      <c r="B509" s="130"/>
      <c r="C509" s="36"/>
      <c r="D509" s="68"/>
      <c r="E509" s="48"/>
    </row>
    <row r="510" spans="1:5" s="34" customFormat="1" ht="30" x14ac:dyDescent="0.4">
      <c r="A510" s="51" t="s">
        <v>341</v>
      </c>
      <c r="B510" s="52" t="s">
        <v>76</v>
      </c>
      <c r="C510" s="51" t="s">
        <v>20</v>
      </c>
      <c r="D510" s="57">
        <v>6.9</v>
      </c>
      <c r="E510" s="48"/>
    </row>
    <row r="511" spans="1:5" s="34" customFormat="1" x14ac:dyDescent="0.4">
      <c r="A511" s="51"/>
      <c r="B511" s="52" t="s">
        <v>507</v>
      </c>
      <c r="C511" s="51"/>
      <c r="D511" s="57"/>
      <c r="E511" s="48"/>
    </row>
    <row r="512" spans="1:5" s="34" customFormat="1" x14ac:dyDescent="0.4">
      <c r="A512" s="51"/>
      <c r="B512" s="52" t="s">
        <v>508</v>
      </c>
      <c r="C512" s="51"/>
      <c r="D512" s="57"/>
      <c r="E512" s="48"/>
    </row>
    <row r="513" spans="1:5" s="34" customFormat="1" ht="15.4" thickBot="1" x14ac:dyDescent="0.45">
      <c r="A513" s="36"/>
      <c r="B513" s="53"/>
      <c r="C513" s="36"/>
      <c r="D513" s="68"/>
      <c r="E513" s="48"/>
    </row>
    <row r="514" spans="1:5" ht="15.4" thickBot="1" x14ac:dyDescent="0.45">
      <c r="A514" s="142">
        <v>8</v>
      </c>
      <c r="B514" s="108" t="s">
        <v>165</v>
      </c>
      <c r="C514" s="107"/>
      <c r="D514" s="107"/>
    </row>
    <row r="515" spans="1:5" x14ac:dyDescent="0.4">
      <c r="A515" s="58"/>
      <c r="B515" s="59"/>
      <c r="C515" s="58"/>
      <c r="D515" s="60"/>
    </row>
    <row r="516" spans="1:5" x14ac:dyDescent="0.4">
      <c r="A516" s="139" t="s">
        <v>206</v>
      </c>
      <c r="B516" s="56" t="s">
        <v>39</v>
      </c>
      <c r="C516" s="58"/>
      <c r="D516" s="64"/>
    </row>
    <row r="517" spans="1:5" x14ac:dyDescent="0.4">
      <c r="A517" s="58"/>
      <c r="B517" s="59"/>
      <c r="C517" s="58"/>
      <c r="D517" s="60"/>
    </row>
    <row r="518" spans="1:5" x14ac:dyDescent="0.4">
      <c r="A518" s="35" t="s">
        <v>342</v>
      </c>
      <c r="B518" s="75" t="s">
        <v>97</v>
      </c>
      <c r="C518" s="35" t="s">
        <v>18</v>
      </c>
      <c r="D518" s="63">
        <v>254.79</v>
      </c>
    </row>
    <row r="519" spans="1:5" x14ac:dyDescent="0.4">
      <c r="A519" s="35"/>
      <c r="B519" s="65" t="s">
        <v>509</v>
      </c>
      <c r="C519" s="35"/>
      <c r="D519" s="63"/>
    </row>
    <row r="520" spans="1:5" x14ac:dyDescent="0.4">
      <c r="A520" s="58"/>
      <c r="B520" s="59"/>
      <c r="C520" s="58"/>
      <c r="D520" s="60"/>
    </row>
    <row r="521" spans="1:5" x14ac:dyDescent="0.4">
      <c r="A521" s="139" t="s">
        <v>207</v>
      </c>
      <c r="B521" s="56" t="s">
        <v>52</v>
      </c>
      <c r="C521" s="58"/>
      <c r="D521" s="64"/>
    </row>
    <row r="522" spans="1:5" x14ac:dyDescent="0.4">
      <c r="A522" s="58"/>
      <c r="B522" s="59"/>
      <c r="C522" s="58"/>
      <c r="D522" s="60"/>
    </row>
    <row r="523" spans="1:5" x14ac:dyDescent="0.4">
      <c r="A523" s="35" t="s">
        <v>343</v>
      </c>
      <c r="B523" s="65" t="s">
        <v>41</v>
      </c>
      <c r="C523" s="35" t="s">
        <v>26</v>
      </c>
      <c r="D523" s="63">
        <v>637</v>
      </c>
    </row>
    <row r="524" spans="1:5" x14ac:dyDescent="0.4">
      <c r="A524" s="35"/>
      <c r="B524" s="65" t="s">
        <v>510</v>
      </c>
      <c r="C524" s="35"/>
      <c r="D524" s="63"/>
    </row>
    <row r="525" spans="1:5" s="74" customFormat="1" x14ac:dyDescent="0.4">
      <c r="A525" s="71"/>
      <c r="B525" s="70"/>
      <c r="C525" s="71"/>
      <c r="D525" s="72"/>
    </row>
    <row r="526" spans="1:5" x14ac:dyDescent="0.4">
      <c r="A526" s="139" t="s">
        <v>208</v>
      </c>
      <c r="B526" s="56" t="s">
        <v>64</v>
      </c>
      <c r="C526" s="58"/>
      <c r="D526" s="64"/>
    </row>
    <row r="527" spans="1:5" s="74" customFormat="1" x14ac:dyDescent="0.4">
      <c r="A527" s="71"/>
      <c r="B527" s="70"/>
      <c r="C527" s="71"/>
      <c r="D527" s="72"/>
    </row>
    <row r="528" spans="1:5" s="74" customFormat="1" x14ac:dyDescent="0.4">
      <c r="A528" s="35" t="s">
        <v>344</v>
      </c>
      <c r="B528" s="65" t="s">
        <v>50</v>
      </c>
      <c r="C528" s="35" t="s">
        <v>18</v>
      </c>
      <c r="D528" s="63">
        <v>24</v>
      </c>
    </row>
    <row r="529" spans="1:4" s="74" customFormat="1" x14ac:dyDescent="0.4">
      <c r="A529" s="35"/>
      <c r="B529" s="65" t="s">
        <v>589</v>
      </c>
      <c r="C529" s="35"/>
      <c r="D529" s="63"/>
    </row>
    <row r="530" spans="1:4" s="74" customFormat="1" x14ac:dyDescent="0.4">
      <c r="A530" s="35"/>
      <c r="B530" s="65"/>
      <c r="C530" s="35"/>
      <c r="D530" s="63"/>
    </row>
    <row r="531" spans="1:4" s="74" customFormat="1" ht="30" x14ac:dyDescent="0.4">
      <c r="A531" s="35" t="s">
        <v>345</v>
      </c>
      <c r="B531" s="65" t="s">
        <v>78</v>
      </c>
      <c r="C531" s="35" t="s">
        <v>18</v>
      </c>
      <c r="D531" s="63">
        <v>735.6</v>
      </c>
    </row>
    <row r="532" spans="1:4" s="74" customFormat="1" x14ac:dyDescent="0.4">
      <c r="A532" s="35"/>
      <c r="B532" s="65" t="s">
        <v>515</v>
      </c>
      <c r="C532" s="35"/>
      <c r="D532" s="63"/>
    </row>
    <row r="533" spans="1:4" s="74" customFormat="1" x14ac:dyDescent="0.4">
      <c r="A533" s="35"/>
      <c r="B533" s="65"/>
      <c r="C533" s="35"/>
      <c r="D533" s="63"/>
    </row>
    <row r="534" spans="1:4" s="74" customFormat="1" x14ac:dyDescent="0.4">
      <c r="A534" s="35" t="s">
        <v>346</v>
      </c>
      <c r="B534" s="65" t="s">
        <v>48</v>
      </c>
      <c r="C534" s="35" t="s">
        <v>26</v>
      </c>
      <c r="D534" s="63">
        <v>10</v>
      </c>
    </row>
    <row r="535" spans="1:4" s="74" customFormat="1" x14ac:dyDescent="0.4">
      <c r="A535" s="35"/>
      <c r="B535" s="65" t="s">
        <v>516</v>
      </c>
      <c r="C535" s="35"/>
      <c r="D535" s="63"/>
    </row>
    <row r="536" spans="1:4" s="74" customFormat="1" x14ac:dyDescent="0.4">
      <c r="A536" s="35"/>
      <c r="B536" s="65"/>
      <c r="C536" s="35"/>
      <c r="D536" s="63"/>
    </row>
    <row r="537" spans="1:4" s="74" customFormat="1" x14ac:dyDescent="0.4">
      <c r="A537" s="35" t="s">
        <v>347</v>
      </c>
      <c r="B537" s="65" t="s">
        <v>80</v>
      </c>
      <c r="C537" s="35" t="s">
        <v>20</v>
      </c>
      <c r="D537" s="63">
        <v>0.67</v>
      </c>
    </row>
    <row r="538" spans="1:4" s="74" customFormat="1" x14ac:dyDescent="0.4">
      <c r="A538" s="35"/>
      <c r="B538" s="65" t="s">
        <v>517</v>
      </c>
      <c r="C538" s="35"/>
      <c r="D538" s="63"/>
    </row>
    <row r="539" spans="1:4" x14ac:dyDescent="0.4">
      <c r="A539" s="71"/>
      <c r="B539" s="70"/>
      <c r="C539" s="71"/>
      <c r="D539" s="72"/>
    </row>
    <row r="540" spans="1:4" x14ac:dyDescent="0.4">
      <c r="A540" s="139" t="s">
        <v>209</v>
      </c>
      <c r="B540" s="56" t="s">
        <v>27</v>
      </c>
      <c r="C540" s="58"/>
      <c r="D540" s="64"/>
    </row>
    <row r="541" spans="1:4" s="74" customFormat="1" x14ac:dyDescent="0.4">
      <c r="A541" s="71"/>
      <c r="B541" s="70"/>
      <c r="C541" s="71"/>
      <c r="D541" s="72"/>
    </row>
    <row r="542" spans="1:4" x14ac:dyDescent="0.4">
      <c r="A542" s="35" t="s">
        <v>348</v>
      </c>
      <c r="B542" s="65" t="s">
        <v>55</v>
      </c>
      <c r="C542" s="35" t="s">
        <v>20</v>
      </c>
      <c r="D542" s="63">
        <v>127.4</v>
      </c>
    </row>
    <row r="543" spans="1:4" x14ac:dyDescent="0.4">
      <c r="A543" s="35"/>
      <c r="B543" s="65" t="s">
        <v>519</v>
      </c>
      <c r="C543" s="35"/>
      <c r="D543" s="63"/>
    </row>
    <row r="544" spans="1:4" x14ac:dyDescent="0.4">
      <c r="A544" s="35"/>
      <c r="B544" s="65"/>
      <c r="C544" s="35"/>
      <c r="D544" s="63"/>
    </row>
    <row r="545" spans="1:4" x14ac:dyDescent="0.4">
      <c r="A545" s="35" t="s">
        <v>349</v>
      </c>
      <c r="B545" s="65" t="s">
        <v>57</v>
      </c>
      <c r="C545" s="35" t="s">
        <v>20</v>
      </c>
      <c r="D545" s="63">
        <v>492.75</v>
      </c>
    </row>
    <row r="546" spans="1:4" x14ac:dyDescent="0.4">
      <c r="A546" s="35"/>
      <c r="B546" s="65" t="s">
        <v>518</v>
      </c>
      <c r="C546" s="35"/>
      <c r="D546" s="63"/>
    </row>
    <row r="547" spans="1:4" x14ac:dyDescent="0.4">
      <c r="A547" s="35"/>
      <c r="B547" s="65" t="s">
        <v>530</v>
      </c>
      <c r="C547" s="35"/>
      <c r="D547" s="63"/>
    </row>
    <row r="548" spans="1:4" x14ac:dyDescent="0.4">
      <c r="A548" s="35"/>
      <c r="B548" s="65" t="s">
        <v>520</v>
      </c>
      <c r="C548" s="35"/>
      <c r="D548" s="63"/>
    </row>
    <row r="549" spans="1:4" x14ac:dyDescent="0.4">
      <c r="A549" s="35"/>
      <c r="B549" s="65"/>
      <c r="C549" s="35"/>
      <c r="D549" s="63"/>
    </row>
    <row r="550" spans="1:4" x14ac:dyDescent="0.4">
      <c r="A550" s="35" t="s">
        <v>350</v>
      </c>
      <c r="B550" s="65" t="s">
        <v>82</v>
      </c>
      <c r="C550" s="35" t="s">
        <v>20</v>
      </c>
      <c r="D550" s="63">
        <v>110.25</v>
      </c>
    </row>
    <row r="551" spans="1:4" x14ac:dyDescent="0.4">
      <c r="A551" s="35"/>
      <c r="B551" s="65" t="s">
        <v>531</v>
      </c>
      <c r="C551" s="35"/>
      <c r="D551" s="63"/>
    </row>
    <row r="552" spans="1:4" x14ac:dyDescent="0.4">
      <c r="A552" s="35"/>
      <c r="B552" s="31" t="s">
        <v>532</v>
      </c>
      <c r="C552" s="35"/>
      <c r="D552" s="63"/>
    </row>
    <row r="553" spans="1:4" x14ac:dyDescent="0.4">
      <c r="A553" s="35"/>
      <c r="B553" s="75"/>
      <c r="C553" s="35"/>
      <c r="D553" s="63"/>
    </row>
    <row r="554" spans="1:4" x14ac:dyDescent="0.4">
      <c r="A554" s="35" t="s">
        <v>351</v>
      </c>
      <c r="B554" s="65" t="s">
        <v>59</v>
      </c>
      <c r="C554" s="35" t="s">
        <v>20</v>
      </c>
      <c r="D554" s="63">
        <v>723.75</v>
      </c>
    </row>
    <row r="555" spans="1:4" x14ac:dyDescent="0.4">
      <c r="A555" s="35"/>
      <c r="B555" s="65" t="s">
        <v>533</v>
      </c>
      <c r="C555" s="35"/>
      <c r="D555" s="63"/>
    </row>
    <row r="556" spans="1:4" x14ac:dyDescent="0.4">
      <c r="A556" s="35"/>
      <c r="B556" s="65" t="s">
        <v>457</v>
      </c>
      <c r="C556" s="35"/>
      <c r="D556" s="63"/>
    </row>
    <row r="557" spans="1:4" x14ac:dyDescent="0.4">
      <c r="A557" s="35"/>
      <c r="B557" s="65"/>
      <c r="C557" s="35"/>
      <c r="D557" s="63"/>
    </row>
    <row r="558" spans="1:4" x14ac:dyDescent="0.4">
      <c r="A558" s="35" t="s">
        <v>352</v>
      </c>
      <c r="B558" s="65" t="s">
        <v>84</v>
      </c>
      <c r="C558" s="35" t="s">
        <v>20</v>
      </c>
      <c r="D558" s="63">
        <v>25.48</v>
      </c>
    </row>
    <row r="559" spans="1:4" x14ac:dyDescent="0.4">
      <c r="A559" s="35"/>
      <c r="B559" s="65" t="s">
        <v>534</v>
      </c>
      <c r="C559" s="35"/>
      <c r="D559" s="63"/>
    </row>
    <row r="560" spans="1:4" x14ac:dyDescent="0.4">
      <c r="A560" s="71"/>
      <c r="B560" s="70"/>
      <c r="C560" s="71"/>
      <c r="D560" s="72"/>
    </row>
    <row r="561" spans="1:19" s="34" customFormat="1" x14ac:dyDescent="0.4">
      <c r="A561" s="139" t="s">
        <v>210</v>
      </c>
      <c r="B561" s="56" t="s">
        <v>65</v>
      </c>
      <c r="C561" s="36"/>
      <c r="D561" s="68"/>
    </row>
    <row r="562" spans="1:19" s="34" customFormat="1" x14ac:dyDescent="0.4">
      <c r="A562" s="36"/>
      <c r="B562" s="53"/>
      <c r="C562" s="36"/>
      <c r="D562" s="68"/>
      <c r="E562" s="101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</row>
    <row r="563" spans="1:19" s="34" customFormat="1" x14ac:dyDescent="0.4">
      <c r="A563" s="51" t="s">
        <v>353</v>
      </c>
      <c r="B563" s="52" t="s">
        <v>101</v>
      </c>
      <c r="C563" s="51" t="s">
        <v>26</v>
      </c>
      <c r="D563" s="57">
        <v>98</v>
      </c>
      <c r="E563" s="48"/>
    </row>
    <row r="564" spans="1:19" s="34" customFormat="1" x14ac:dyDescent="0.4">
      <c r="A564" s="51"/>
      <c r="B564" s="52" t="s">
        <v>522</v>
      </c>
      <c r="C564" s="51"/>
      <c r="D564" s="57"/>
      <c r="E564" s="48"/>
    </row>
    <row r="565" spans="1:19" s="34" customFormat="1" x14ac:dyDescent="0.4">
      <c r="A565" s="51"/>
      <c r="B565" s="52"/>
      <c r="C565" s="51"/>
      <c r="D565" s="57"/>
      <c r="E565" s="48"/>
    </row>
    <row r="566" spans="1:19" s="34" customFormat="1" x14ac:dyDescent="0.4">
      <c r="A566" s="51" t="s">
        <v>354</v>
      </c>
      <c r="B566" s="52" t="s">
        <v>103</v>
      </c>
      <c r="C566" s="51" t="s">
        <v>26</v>
      </c>
      <c r="D566" s="57">
        <v>637</v>
      </c>
      <c r="E566" s="48"/>
    </row>
    <row r="567" spans="1:19" s="34" customFormat="1" x14ac:dyDescent="0.4">
      <c r="A567" s="51"/>
      <c r="B567" s="52" t="s">
        <v>521</v>
      </c>
      <c r="C567" s="51"/>
      <c r="D567" s="57"/>
      <c r="E567" s="48"/>
    </row>
    <row r="568" spans="1:19" s="34" customFormat="1" x14ac:dyDescent="0.4">
      <c r="A568" s="36"/>
      <c r="B568" s="53"/>
      <c r="C568" s="36"/>
      <c r="D568" s="68"/>
      <c r="E568" s="48"/>
    </row>
    <row r="569" spans="1:19" s="34" customFormat="1" x14ac:dyDescent="0.4">
      <c r="A569" s="139" t="s">
        <v>211</v>
      </c>
      <c r="B569" s="56" t="s">
        <v>66</v>
      </c>
      <c r="C569" s="36"/>
      <c r="D569" s="68"/>
      <c r="E569" s="48"/>
    </row>
    <row r="570" spans="1:19" s="34" customFormat="1" x14ac:dyDescent="0.4">
      <c r="A570" s="36"/>
      <c r="B570" s="77"/>
      <c r="C570" s="36"/>
      <c r="D570" s="68"/>
      <c r="E570" s="48"/>
    </row>
    <row r="571" spans="1:19" s="34" customFormat="1" x14ac:dyDescent="0.4">
      <c r="A571" s="51" t="s">
        <v>355</v>
      </c>
      <c r="B571" s="52" t="s">
        <v>104</v>
      </c>
      <c r="C571" s="51" t="s">
        <v>17</v>
      </c>
      <c r="D571" s="57">
        <v>21</v>
      </c>
      <c r="E571" s="48"/>
    </row>
    <row r="572" spans="1:19" s="34" customFormat="1" x14ac:dyDescent="0.4">
      <c r="A572" s="51"/>
      <c r="B572" s="52" t="s">
        <v>523</v>
      </c>
      <c r="C572" s="51"/>
      <c r="D572" s="57"/>
      <c r="E572" s="48"/>
    </row>
    <row r="573" spans="1:19" s="34" customFormat="1" x14ac:dyDescent="0.4">
      <c r="A573" s="51"/>
      <c r="B573" s="52"/>
      <c r="C573" s="51"/>
      <c r="D573" s="57"/>
      <c r="E573" s="48"/>
    </row>
    <row r="574" spans="1:19" s="34" customFormat="1" x14ac:dyDescent="0.4">
      <c r="A574" s="51" t="s">
        <v>356</v>
      </c>
      <c r="B574" s="52" t="s">
        <v>106</v>
      </c>
      <c r="C574" s="51" t="s">
        <v>17</v>
      </c>
      <c r="D574" s="57">
        <v>21</v>
      </c>
      <c r="E574" s="48"/>
    </row>
    <row r="575" spans="1:19" s="34" customFormat="1" x14ac:dyDescent="0.4">
      <c r="A575" s="51"/>
      <c r="B575" s="52" t="s">
        <v>523</v>
      </c>
      <c r="C575" s="51"/>
      <c r="D575" s="57"/>
      <c r="E575" s="48"/>
    </row>
    <row r="576" spans="1:19" s="34" customFormat="1" x14ac:dyDescent="0.4">
      <c r="A576" s="51"/>
      <c r="B576" s="52"/>
      <c r="C576" s="51"/>
      <c r="D576" s="57"/>
      <c r="E576" s="48"/>
    </row>
    <row r="577" spans="1:5" s="34" customFormat="1" ht="30" x14ac:dyDescent="0.4">
      <c r="A577" s="51" t="s">
        <v>357</v>
      </c>
      <c r="B577" s="52" t="s">
        <v>108</v>
      </c>
      <c r="C577" s="51" t="s">
        <v>17</v>
      </c>
      <c r="D577" s="57">
        <v>28</v>
      </c>
      <c r="E577" s="48"/>
    </row>
    <row r="578" spans="1:5" s="34" customFormat="1" x14ac:dyDescent="0.4">
      <c r="A578" s="51"/>
      <c r="B578" s="52" t="s">
        <v>524</v>
      </c>
      <c r="C578" s="51"/>
      <c r="D578" s="57"/>
      <c r="E578" s="48"/>
    </row>
    <row r="579" spans="1:5" s="34" customFormat="1" x14ac:dyDescent="0.4">
      <c r="A579" s="51"/>
      <c r="B579" s="52"/>
      <c r="C579" s="51"/>
      <c r="D579" s="57"/>
      <c r="E579" s="48"/>
    </row>
    <row r="580" spans="1:5" s="34" customFormat="1" x14ac:dyDescent="0.4">
      <c r="A580" s="51" t="s">
        <v>514</v>
      </c>
      <c r="B580" s="52" t="s">
        <v>513</v>
      </c>
      <c r="C580" s="51" t="s">
        <v>17</v>
      </c>
      <c r="D580" s="57">
        <v>3</v>
      </c>
      <c r="E580" s="48"/>
    </row>
    <row r="581" spans="1:5" s="34" customFormat="1" ht="30" x14ac:dyDescent="0.4">
      <c r="A581" s="51"/>
      <c r="B581" s="52" t="s">
        <v>525</v>
      </c>
      <c r="C581" s="51"/>
      <c r="D581" s="57"/>
      <c r="E581" s="48"/>
    </row>
    <row r="582" spans="1:5" s="34" customFormat="1" x14ac:dyDescent="0.4">
      <c r="A582" s="36"/>
      <c r="B582" s="53"/>
      <c r="C582" s="36"/>
      <c r="D582" s="68"/>
      <c r="E582" s="48"/>
    </row>
    <row r="583" spans="1:5" s="34" customFormat="1" x14ac:dyDescent="0.4">
      <c r="A583" s="139" t="s">
        <v>212</v>
      </c>
      <c r="B583" s="136" t="s">
        <v>67</v>
      </c>
      <c r="C583" s="36"/>
      <c r="D583" s="68"/>
      <c r="E583" s="48"/>
    </row>
    <row r="584" spans="1:5" s="34" customFormat="1" x14ac:dyDescent="0.4">
      <c r="A584" s="36"/>
      <c r="B584" s="53"/>
      <c r="C584" s="36"/>
      <c r="D584" s="68"/>
      <c r="E584" s="48"/>
    </row>
    <row r="585" spans="1:5" s="34" customFormat="1" x14ac:dyDescent="0.4">
      <c r="A585" s="51" t="s">
        <v>358</v>
      </c>
      <c r="B585" s="52" t="s">
        <v>142</v>
      </c>
      <c r="C585" s="51" t="s">
        <v>18</v>
      </c>
      <c r="D585" s="57">
        <v>16</v>
      </c>
      <c r="E585" s="48"/>
    </row>
    <row r="586" spans="1:5" s="34" customFormat="1" x14ac:dyDescent="0.4">
      <c r="A586" s="51"/>
      <c r="B586" s="65" t="s">
        <v>526</v>
      </c>
      <c r="C586" s="51"/>
      <c r="D586" s="57"/>
      <c r="E586" s="48"/>
    </row>
    <row r="587" spans="1:5" s="34" customFormat="1" x14ac:dyDescent="0.4">
      <c r="A587" s="51"/>
      <c r="B587" s="52"/>
      <c r="C587" s="51"/>
      <c r="D587" s="57"/>
      <c r="E587" s="48"/>
    </row>
    <row r="588" spans="1:5" s="34" customFormat="1" x14ac:dyDescent="0.4">
      <c r="A588" s="51" t="s">
        <v>359</v>
      </c>
      <c r="B588" s="52" t="s">
        <v>144</v>
      </c>
      <c r="C588" s="51" t="s">
        <v>26</v>
      </c>
      <c r="D588" s="57">
        <v>10</v>
      </c>
      <c r="E588" s="48"/>
    </row>
    <row r="589" spans="1:5" s="34" customFormat="1" x14ac:dyDescent="0.4">
      <c r="A589" s="51"/>
      <c r="B589" s="52" t="s">
        <v>516</v>
      </c>
      <c r="C589" s="51"/>
      <c r="D589" s="57"/>
      <c r="E589" s="48"/>
    </row>
    <row r="590" spans="1:5" s="34" customFormat="1" x14ac:dyDescent="0.4">
      <c r="A590" s="51"/>
      <c r="B590" s="52"/>
      <c r="C590" s="51"/>
      <c r="D590" s="57"/>
      <c r="E590" s="48"/>
    </row>
    <row r="591" spans="1:5" s="34" customFormat="1" x14ac:dyDescent="0.4">
      <c r="A591" s="51" t="s">
        <v>360</v>
      </c>
      <c r="B591" s="52" t="s">
        <v>140</v>
      </c>
      <c r="C591" s="51" t="s">
        <v>20</v>
      </c>
      <c r="D591" s="57">
        <v>0.67</v>
      </c>
      <c r="E591" s="48"/>
    </row>
    <row r="592" spans="1:5" s="34" customFormat="1" x14ac:dyDescent="0.4">
      <c r="A592" s="51"/>
      <c r="B592" s="52" t="s">
        <v>517</v>
      </c>
      <c r="C592" s="51"/>
      <c r="D592" s="57"/>
      <c r="E592" s="48"/>
    </row>
    <row r="593" spans="1:5" s="34" customFormat="1" x14ac:dyDescent="0.4">
      <c r="A593" s="51"/>
      <c r="B593" s="52"/>
      <c r="C593" s="51"/>
      <c r="D593" s="57"/>
      <c r="E593" s="48"/>
    </row>
    <row r="594" spans="1:5" s="34" customFormat="1" x14ac:dyDescent="0.4">
      <c r="A594" s="51" t="s">
        <v>361</v>
      </c>
      <c r="B594" s="52" t="s">
        <v>148</v>
      </c>
      <c r="C594" s="51" t="s">
        <v>18</v>
      </c>
      <c r="D594" s="57">
        <v>12</v>
      </c>
      <c r="E594" s="48"/>
    </row>
    <row r="595" spans="1:5" s="34" customFormat="1" x14ac:dyDescent="0.4">
      <c r="A595" s="51"/>
      <c r="B595" s="52" t="s">
        <v>569</v>
      </c>
      <c r="C595" s="51"/>
      <c r="D595" s="57"/>
      <c r="E595" s="48"/>
    </row>
    <row r="596" spans="1:5" s="34" customFormat="1" x14ac:dyDescent="0.4">
      <c r="A596" s="51"/>
      <c r="B596" s="52"/>
      <c r="C596" s="51"/>
      <c r="D596" s="57"/>
      <c r="E596" s="48"/>
    </row>
    <row r="597" spans="1:5" s="34" customFormat="1" x14ac:dyDescent="0.4">
      <c r="A597" s="51" t="s">
        <v>362</v>
      </c>
      <c r="B597" s="52" t="s">
        <v>416</v>
      </c>
      <c r="C597" s="51" t="s">
        <v>18</v>
      </c>
      <c r="D597" s="57">
        <v>12</v>
      </c>
      <c r="E597" s="48"/>
    </row>
    <row r="598" spans="1:5" s="34" customFormat="1" x14ac:dyDescent="0.4">
      <c r="A598" s="51"/>
      <c r="B598" s="52" t="s">
        <v>570</v>
      </c>
      <c r="C598" s="51"/>
      <c r="D598" s="57"/>
      <c r="E598" s="48"/>
    </row>
    <row r="599" spans="1:5" s="34" customFormat="1" x14ac:dyDescent="0.4">
      <c r="A599" s="51"/>
      <c r="B599" s="52"/>
      <c r="C599" s="51"/>
      <c r="D599" s="57"/>
      <c r="E599" s="48"/>
    </row>
    <row r="600" spans="1:5" s="34" customFormat="1" x14ac:dyDescent="0.4">
      <c r="A600" s="51" t="s">
        <v>363</v>
      </c>
      <c r="B600" s="52" t="s">
        <v>154</v>
      </c>
      <c r="C600" s="51" t="s">
        <v>20</v>
      </c>
      <c r="D600" s="57">
        <v>76.44</v>
      </c>
      <c r="E600" s="48"/>
    </row>
    <row r="601" spans="1:5" s="34" customFormat="1" x14ac:dyDescent="0.4">
      <c r="A601" s="51"/>
      <c r="B601" s="52" t="s">
        <v>527</v>
      </c>
      <c r="C601" s="51"/>
      <c r="D601" s="57"/>
      <c r="E601" s="48"/>
    </row>
    <row r="602" spans="1:5" s="34" customFormat="1" x14ac:dyDescent="0.4">
      <c r="A602" s="51"/>
      <c r="B602" s="52"/>
      <c r="C602" s="51"/>
      <c r="D602" s="57"/>
      <c r="E602" s="48"/>
    </row>
    <row r="603" spans="1:5" s="34" customFormat="1" x14ac:dyDescent="0.4">
      <c r="A603" s="51" t="s">
        <v>364</v>
      </c>
      <c r="B603" s="52" t="s">
        <v>152</v>
      </c>
      <c r="C603" s="51" t="s">
        <v>20</v>
      </c>
      <c r="D603" s="57">
        <v>76.44</v>
      </c>
      <c r="E603" s="48"/>
    </row>
    <row r="604" spans="1:5" s="34" customFormat="1" x14ac:dyDescent="0.4">
      <c r="A604" s="51"/>
      <c r="B604" s="52" t="s">
        <v>527</v>
      </c>
      <c r="C604" s="51"/>
      <c r="D604" s="57"/>
      <c r="E604" s="48"/>
    </row>
    <row r="605" spans="1:5" s="34" customFormat="1" x14ac:dyDescent="0.4">
      <c r="A605" s="51"/>
      <c r="B605" s="52"/>
      <c r="C605" s="51"/>
      <c r="D605" s="57"/>
      <c r="E605" s="48"/>
    </row>
    <row r="606" spans="1:5" s="34" customFormat="1" x14ac:dyDescent="0.4">
      <c r="A606" s="51" t="s">
        <v>568</v>
      </c>
      <c r="B606" s="52" t="s">
        <v>150</v>
      </c>
      <c r="C606" s="51" t="s">
        <v>115</v>
      </c>
      <c r="D606" s="57">
        <v>1681.8</v>
      </c>
      <c r="E606" s="48"/>
    </row>
    <row r="607" spans="1:5" s="34" customFormat="1" x14ac:dyDescent="0.4">
      <c r="A607" s="51"/>
      <c r="B607" s="52" t="s">
        <v>528</v>
      </c>
      <c r="C607" s="51"/>
      <c r="D607" s="57"/>
      <c r="E607" s="48"/>
    </row>
    <row r="608" spans="1:5" s="34" customFormat="1" x14ac:dyDescent="0.4">
      <c r="A608" s="36"/>
      <c r="B608" s="53"/>
      <c r="C608" s="36"/>
      <c r="D608" s="68"/>
      <c r="E608" s="48"/>
    </row>
    <row r="609" spans="1:5" s="34" customFormat="1" x14ac:dyDescent="0.4">
      <c r="A609" s="139" t="s">
        <v>213</v>
      </c>
      <c r="B609" s="135" t="s">
        <v>68</v>
      </c>
      <c r="C609" s="36"/>
      <c r="D609" s="68"/>
      <c r="E609" s="48"/>
    </row>
    <row r="610" spans="1:5" s="34" customFormat="1" x14ac:dyDescent="0.4">
      <c r="A610" s="36"/>
      <c r="B610" s="130"/>
      <c r="C610" s="36"/>
      <c r="D610" s="68"/>
      <c r="E610" s="48"/>
    </row>
    <row r="611" spans="1:5" s="34" customFormat="1" ht="30" x14ac:dyDescent="0.4">
      <c r="A611" s="51" t="s">
        <v>365</v>
      </c>
      <c r="B611" s="52" t="s">
        <v>76</v>
      </c>
      <c r="C611" s="51" t="s">
        <v>20</v>
      </c>
      <c r="D611" s="57">
        <v>89.42</v>
      </c>
      <c r="E611" s="48"/>
    </row>
    <row r="612" spans="1:5" s="34" customFormat="1" x14ac:dyDescent="0.4">
      <c r="A612" s="51"/>
      <c r="B612" s="52" t="s">
        <v>529</v>
      </c>
      <c r="C612" s="51"/>
      <c r="D612" s="57"/>
      <c r="E612" s="48"/>
    </row>
    <row r="613" spans="1:5" s="34" customFormat="1" x14ac:dyDescent="0.4">
      <c r="A613" s="36"/>
      <c r="B613" s="53"/>
      <c r="C613" s="36"/>
      <c r="D613" s="68"/>
      <c r="E613" s="48"/>
    </row>
    <row r="614" spans="1:5" s="34" customFormat="1" x14ac:dyDescent="0.4">
      <c r="A614" s="36"/>
      <c r="B614" s="53"/>
      <c r="C614" s="36"/>
      <c r="D614" s="68"/>
      <c r="E614" s="48"/>
    </row>
    <row r="615" spans="1:5" s="34" customFormat="1" ht="15.4" thickBot="1" x14ac:dyDescent="0.45">
      <c r="A615" s="36"/>
      <c r="B615" s="53"/>
      <c r="C615" s="36"/>
      <c r="D615" s="68"/>
      <c r="E615" s="48"/>
    </row>
    <row r="616" spans="1:5" s="34" customFormat="1" ht="15.4" thickBot="1" x14ac:dyDescent="0.45">
      <c r="A616" s="143">
        <v>9</v>
      </c>
      <c r="B616" s="144" t="s">
        <v>138</v>
      </c>
      <c r="C616" s="36"/>
      <c r="D616" s="68"/>
      <c r="E616" s="48"/>
    </row>
    <row r="617" spans="1:5" s="34" customFormat="1" x14ac:dyDescent="0.4">
      <c r="A617" s="23"/>
      <c r="B617" s="130"/>
      <c r="C617" s="36"/>
      <c r="D617" s="68"/>
      <c r="E617" s="48"/>
    </row>
    <row r="618" spans="1:5" x14ac:dyDescent="0.4">
      <c r="A618" s="35" t="s">
        <v>214</v>
      </c>
      <c r="B618" s="65" t="s">
        <v>72</v>
      </c>
      <c r="C618" s="35" t="s">
        <v>18</v>
      </c>
      <c r="D618" s="63">
        <v>65</v>
      </c>
    </row>
    <row r="619" spans="1:5" x14ac:dyDescent="0.4">
      <c r="A619" s="35"/>
      <c r="B619" s="65" t="s">
        <v>535</v>
      </c>
      <c r="C619" s="35"/>
      <c r="D619" s="63"/>
    </row>
    <row r="620" spans="1:5" x14ac:dyDescent="0.4">
      <c r="A620" s="35"/>
      <c r="B620" s="65"/>
      <c r="C620" s="35"/>
      <c r="D620" s="63"/>
    </row>
    <row r="621" spans="1:5" x14ac:dyDescent="0.4">
      <c r="A621" s="35" t="s">
        <v>215</v>
      </c>
      <c r="B621" s="65" t="s">
        <v>74</v>
      </c>
      <c r="C621" s="35" t="s">
        <v>17</v>
      </c>
      <c r="D621" s="63">
        <v>2</v>
      </c>
    </row>
    <row r="622" spans="1:5" x14ac:dyDescent="0.4">
      <c r="A622" s="35"/>
      <c r="B622" s="153" t="s">
        <v>544</v>
      </c>
      <c r="C622" s="35"/>
      <c r="D622" s="63"/>
    </row>
    <row r="623" spans="1:5" x14ac:dyDescent="0.4">
      <c r="A623" s="35"/>
      <c r="B623" s="65"/>
      <c r="C623" s="35"/>
      <c r="D623" s="63"/>
    </row>
    <row r="624" spans="1:5" x14ac:dyDescent="0.4">
      <c r="A624" s="35" t="s">
        <v>216</v>
      </c>
      <c r="B624" s="100" t="s">
        <v>70</v>
      </c>
      <c r="C624" s="35"/>
      <c r="D624" s="63">
        <v>44</v>
      </c>
    </row>
    <row r="625" spans="1:19" x14ac:dyDescent="0.4">
      <c r="A625" s="35"/>
      <c r="B625" s="100" t="s">
        <v>536</v>
      </c>
      <c r="C625" s="35"/>
      <c r="D625" s="63"/>
    </row>
    <row r="626" spans="1:19" x14ac:dyDescent="0.4">
      <c r="A626" s="35"/>
      <c r="B626" s="100"/>
      <c r="C626" s="35"/>
      <c r="D626" s="63"/>
    </row>
    <row r="627" spans="1:19" s="34" customFormat="1" ht="30" x14ac:dyDescent="0.4">
      <c r="A627" s="35" t="s">
        <v>217</v>
      </c>
      <c r="B627" s="52" t="s">
        <v>78</v>
      </c>
      <c r="C627" s="51" t="s">
        <v>18</v>
      </c>
      <c r="D627" s="57">
        <v>9</v>
      </c>
      <c r="E627" s="48"/>
    </row>
    <row r="628" spans="1:19" s="34" customFormat="1" x14ac:dyDescent="0.4">
      <c r="A628" s="35"/>
      <c r="B628" s="52" t="s">
        <v>537</v>
      </c>
      <c r="C628" s="51"/>
      <c r="D628" s="57"/>
      <c r="E628" s="48"/>
    </row>
    <row r="629" spans="1:19" s="34" customFormat="1" x14ac:dyDescent="0.4">
      <c r="A629" s="35"/>
      <c r="B629" s="52"/>
      <c r="C629" s="51"/>
      <c r="D629" s="57"/>
      <c r="E629" s="48"/>
    </row>
    <row r="630" spans="1:19" s="34" customFormat="1" x14ac:dyDescent="0.4">
      <c r="A630" s="35" t="s">
        <v>218</v>
      </c>
      <c r="B630" s="52" t="s">
        <v>57</v>
      </c>
      <c r="C630" s="51" t="s">
        <v>20</v>
      </c>
      <c r="D630" s="57">
        <v>18</v>
      </c>
      <c r="E630" s="48"/>
    </row>
    <row r="631" spans="1:19" s="34" customFormat="1" x14ac:dyDescent="0.4">
      <c r="A631" s="35"/>
      <c r="B631" s="52" t="s">
        <v>538</v>
      </c>
      <c r="C631" s="51"/>
      <c r="D631" s="57"/>
      <c r="E631" s="48"/>
    </row>
    <row r="632" spans="1:19" s="34" customFormat="1" x14ac:dyDescent="0.4">
      <c r="A632" s="35"/>
      <c r="B632" s="52"/>
      <c r="C632" s="51"/>
      <c r="D632" s="57"/>
      <c r="E632" s="48"/>
    </row>
    <row r="633" spans="1:19" s="34" customFormat="1" x14ac:dyDescent="0.4">
      <c r="A633" s="35" t="s">
        <v>219</v>
      </c>
      <c r="B633" s="52" t="s">
        <v>59</v>
      </c>
      <c r="C633" s="51" t="s">
        <v>20</v>
      </c>
      <c r="D633" s="57">
        <v>5.04</v>
      </c>
      <c r="E633" s="48"/>
    </row>
    <row r="634" spans="1:19" s="34" customFormat="1" x14ac:dyDescent="0.4">
      <c r="A634" s="35"/>
      <c r="B634" s="52" t="s">
        <v>539</v>
      </c>
      <c r="C634" s="51"/>
      <c r="D634" s="57"/>
      <c r="E634" s="48"/>
    </row>
    <row r="635" spans="1:19" s="34" customFormat="1" x14ac:dyDescent="0.4">
      <c r="A635" s="35"/>
      <c r="B635" s="52"/>
      <c r="C635" s="51"/>
      <c r="D635" s="57"/>
      <c r="E635" s="48"/>
    </row>
    <row r="636" spans="1:19" s="34" customFormat="1" x14ac:dyDescent="0.4">
      <c r="A636" s="35" t="s">
        <v>220</v>
      </c>
      <c r="B636" s="52" t="s">
        <v>110</v>
      </c>
      <c r="C636" s="51" t="s">
        <v>18</v>
      </c>
      <c r="D636" s="57">
        <v>30</v>
      </c>
      <c r="E636" s="48"/>
    </row>
    <row r="637" spans="1:19" s="34" customFormat="1" x14ac:dyDescent="0.4">
      <c r="A637" s="35"/>
      <c r="B637" s="52" t="s">
        <v>540</v>
      </c>
      <c r="C637" s="51"/>
      <c r="D637" s="57"/>
      <c r="E637" s="48"/>
    </row>
    <row r="638" spans="1:19" s="34" customFormat="1" x14ac:dyDescent="0.4">
      <c r="A638" s="35"/>
      <c r="B638" s="52"/>
      <c r="C638" s="51"/>
      <c r="D638" s="57"/>
      <c r="E638" s="48"/>
    </row>
    <row r="639" spans="1:19" s="34" customFormat="1" x14ac:dyDescent="0.4">
      <c r="A639" s="35" t="s">
        <v>221</v>
      </c>
      <c r="B639" s="52" t="s">
        <v>99</v>
      </c>
      <c r="C639" s="51" t="s">
        <v>26</v>
      </c>
      <c r="D639" s="57">
        <v>337</v>
      </c>
      <c r="E639" s="101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</row>
    <row r="640" spans="1:19" s="34" customFormat="1" x14ac:dyDescent="0.4">
      <c r="A640" s="35"/>
      <c r="B640" s="52" t="s">
        <v>541</v>
      </c>
      <c r="C640" s="51"/>
      <c r="D640" s="57"/>
      <c r="E640" s="101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</row>
    <row r="641" spans="1:19" s="34" customFormat="1" x14ac:dyDescent="0.4">
      <c r="A641" s="35"/>
      <c r="B641" s="52"/>
      <c r="C641" s="51"/>
      <c r="D641" s="57"/>
      <c r="E641" s="101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</row>
    <row r="642" spans="1:19" s="34" customFormat="1" x14ac:dyDescent="0.4">
      <c r="A642" s="35" t="s">
        <v>222</v>
      </c>
      <c r="B642" s="52" t="s">
        <v>30</v>
      </c>
      <c r="C642" s="51" t="s">
        <v>20</v>
      </c>
      <c r="D642" s="57">
        <v>2.85</v>
      </c>
      <c r="E642" s="48"/>
    </row>
    <row r="643" spans="1:19" s="34" customFormat="1" x14ac:dyDescent="0.4">
      <c r="A643" s="35"/>
      <c r="B643" s="52" t="s">
        <v>586</v>
      </c>
      <c r="C643" s="51"/>
      <c r="D643" s="57"/>
      <c r="E643" s="48"/>
    </row>
    <row r="644" spans="1:19" s="34" customFormat="1" x14ac:dyDescent="0.4">
      <c r="A644" s="35"/>
      <c r="B644" s="52" t="s">
        <v>587</v>
      </c>
      <c r="C644" s="51"/>
      <c r="D644" s="57"/>
      <c r="E644" s="48"/>
    </row>
    <row r="645" spans="1:19" s="34" customFormat="1" x14ac:dyDescent="0.4">
      <c r="A645" s="35"/>
      <c r="B645" s="52"/>
      <c r="C645" s="51"/>
      <c r="D645" s="57"/>
      <c r="E645" s="48"/>
    </row>
    <row r="646" spans="1:19" s="34" customFormat="1" x14ac:dyDescent="0.4">
      <c r="A646" s="35" t="s">
        <v>223</v>
      </c>
      <c r="B646" s="52" t="s">
        <v>146</v>
      </c>
      <c r="C646" s="51" t="s">
        <v>18</v>
      </c>
      <c r="D646" s="57">
        <v>16</v>
      </c>
      <c r="E646" s="48"/>
    </row>
    <row r="647" spans="1:19" s="34" customFormat="1" x14ac:dyDescent="0.4">
      <c r="A647" s="35"/>
      <c r="B647" s="52" t="s">
        <v>542</v>
      </c>
      <c r="C647" s="51"/>
      <c r="D647" s="57"/>
      <c r="E647" s="48"/>
    </row>
    <row r="648" spans="1:19" s="34" customFormat="1" x14ac:dyDescent="0.4">
      <c r="A648" s="35"/>
      <c r="B648" s="52"/>
      <c r="C648" s="51"/>
      <c r="D648" s="57"/>
      <c r="E648" s="48"/>
    </row>
    <row r="649" spans="1:19" s="34" customFormat="1" x14ac:dyDescent="0.4">
      <c r="A649" s="35" t="s">
        <v>224</v>
      </c>
      <c r="B649" s="52" t="s">
        <v>112</v>
      </c>
      <c r="C649" s="51" t="s">
        <v>18</v>
      </c>
      <c r="D649" s="57">
        <v>8.8000000000000007</v>
      </c>
      <c r="E649" s="48"/>
    </row>
    <row r="650" spans="1:19" s="34" customFormat="1" x14ac:dyDescent="0.4">
      <c r="A650" s="35"/>
      <c r="B650" s="52" t="s">
        <v>576</v>
      </c>
      <c r="C650" s="51"/>
      <c r="D650" s="57"/>
      <c r="E650" s="48"/>
    </row>
    <row r="651" spans="1:19" s="34" customFormat="1" x14ac:dyDescent="0.4">
      <c r="A651" s="35"/>
      <c r="B651" s="52" t="s">
        <v>577</v>
      </c>
      <c r="C651" s="51"/>
      <c r="D651" s="57"/>
      <c r="E651" s="48"/>
    </row>
    <row r="652" spans="1:19" s="34" customFormat="1" x14ac:dyDescent="0.4">
      <c r="A652" s="35"/>
      <c r="B652" s="52" t="s">
        <v>575</v>
      </c>
      <c r="C652" s="51"/>
      <c r="D652" s="57"/>
      <c r="E652" s="48"/>
    </row>
    <row r="653" spans="1:19" s="34" customFormat="1" x14ac:dyDescent="0.4">
      <c r="A653" s="35"/>
      <c r="B653" s="52"/>
      <c r="C653" s="51"/>
      <c r="D653" s="57"/>
      <c r="E653" s="48"/>
    </row>
    <row r="654" spans="1:19" s="34" customFormat="1" x14ac:dyDescent="0.4">
      <c r="A654" s="35" t="s">
        <v>225</v>
      </c>
      <c r="B654" s="52" t="s">
        <v>546</v>
      </c>
      <c r="C654" s="51" t="s">
        <v>18</v>
      </c>
      <c r="D654" s="57">
        <v>4</v>
      </c>
      <c r="E654" s="48"/>
    </row>
    <row r="655" spans="1:19" s="34" customFormat="1" x14ac:dyDescent="0.4">
      <c r="A655" s="35"/>
      <c r="B655" s="52" t="s">
        <v>578</v>
      </c>
      <c r="C655" s="51"/>
      <c r="D655" s="57"/>
      <c r="E655" s="48"/>
    </row>
    <row r="656" spans="1:19" s="34" customFormat="1" x14ac:dyDescent="0.4">
      <c r="A656" s="35"/>
      <c r="B656" s="52"/>
      <c r="C656" s="51"/>
      <c r="D656" s="57"/>
      <c r="E656" s="48"/>
    </row>
    <row r="657" spans="1:5" s="34" customFormat="1" x14ac:dyDescent="0.4">
      <c r="A657" s="35" t="s">
        <v>226</v>
      </c>
      <c r="B657" s="52" t="s">
        <v>549</v>
      </c>
      <c r="C657" s="51" t="s">
        <v>18</v>
      </c>
      <c r="D657" s="57">
        <v>0.72</v>
      </c>
      <c r="E657" s="48"/>
    </row>
    <row r="658" spans="1:5" s="34" customFormat="1" x14ac:dyDescent="0.4">
      <c r="A658" s="35"/>
      <c r="B658" s="52" t="s">
        <v>551</v>
      </c>
      <c r="C658" s="51"/>
      <c r="D658" s="57"/>
      <c r="E658" s="48"/>
    </row>
    <row r="659" spans="1:5" s="34" customFormat="1" x14ac:dyDescent="0.4">
      <c r="A659" s="35"/>
      <c r="B659" s="52"/>
      <c r="C659" s="51"/>
      <c r="D659" s="57"/>
      <c r="E659" s="48"/>
    </row>
    <row r="660" spans="1:5" s="34" customFormat="1" x14ac:dyDescent="0.4">
      <c r="A660" s="35" t="s">
        <v>227</v>
      </c>
      <c r="B660" s="52" t="s">
        <v>114</v>
      </c>
      <c r="C660" s="51" t="s">
        <v>115</v>
      </c>
      <c r="D660" s="57">
        <v>1925.44</v>
      </c>
      <c r="E660" s="48"/>
    </row>
    <row r="661" spans="1:5" s="34" customFormat="1" x14ac:dyDescent="0.4">
      <c r="A661" s="35"/>
      <c r="B661" s="52" t="s">
        <v>579</v>
      </c>
      <c r="C661" s="51"/>
      <c r="D661" s="57"/>
      <c r="E661" s="48"/>
    </row>
    <row r="662" spans="1:5" s="34" customFormat="1" x14ac:dyDescent="0.4">
      <c r="A662" s="35"/>
      <c r="B662" s="52" t="s">
        <v>580</v>
      </c>
      <c r="C662" s="51"/>
      <c r="D662" s="57"/>
      <c r="E662" s="48"/>
    </row>
    <row r="663" spans="1:5" s="34" customFormat="1" x14ac:dyDescent="0.4">
      <c r="A663" s="35"/>
      <c r="B663" s="52"/>
      <c r="C663" s="51"/>
      <c r="D663" s="57"/>
      <c r="E663" s="48"/>
    </row>
    <row r="664" spans="1:5" s="34" customFormat="1" x14ac:dyDescent="0.4">
      <c r="A664" s="35" t="s">
        <v>228</v>
      </c>
      <c r="B664" s="52" t="s">
        <v>117</v>
      </c>
      <c r="C664" s="51" t="s">
        <v>20</v>
      </c>
      <c r="D664" s="57">
        <v>21.88</v>
      </c>
      <c r="E664" s="48"/>
    </row>
    <row r="665" spans="1:5" s="34" customFormat="1" x14ac:dyDescent="0.4">
      <c r="A665" s="35"/>
      <c r="B665" s="52" t="s">
        <v>543</v>
      </c>
      <c r="C665" s="51"/>
      <c r="D665" s="57"/>
      <c r="E665" s="48"/>
    </row>
    <row r="666" spans="1:5" s="34" customFormat="1" x14ac:dyDescent="0.4">
      <c r="A666" s="35"/>
      <c r="B666" s="52" t="s">
        <v>581</v>
      </c>
      <c r="C666" s="51"/>
      <c r="D666" s="57"/>
      <c r="E666" s="48"/>
    </row>
    <row r="667" spans="1:5" s="34" customFormat="1" x14ac:dyDescent="0.4">
      <c r="A667" s="35"/>
      <c r="B667" s="52" t="s">
        <v>582</v>
      </c>
      <c r="C667" s="51"/>
      <c r="D667" s="57"/>
      <c r="E667" s="48"/>
    </row>
    <row r="668" spans="1:5" s="34" customFormat="1" x14ac:dyDescent="0.4">
      <c r="A668" s="35"/>
      <c r="B668" s="52" t="s">
        <v>583</v>
      </c>
      <c r="C668" s="51"/>
      <c r="D668" s="57"/>
      <c r="E668" s="48"/>
    </row>
    <row r="669" spans="1:5" s="34" customFormat="1" x14ac:dyDescent="0.4">
      <c r="A669" s="35"/>
      <c r="B669" s="52"/>
      <c r="C669" s="51"/>
      <c r="D669" s="57"/>
      <c r="E669" s="48"/>
    </row>
    <row r="670" spans="1:5" s="34" customFormat="1" x14ac:dyDescent="0.4">
      <c r="A670" s="35" t="s">
        <v>229</v>
      </c>
      <c r="B670" s="52" t="s">
        <v>119</v>
      </c>
      <c r="C670" s="51" t="s">
        <v>20</v>
      </c>
      <c r="D670" s="57">
        <v>21.88</v>
      </c>
      <c r="E670" s="48"/>
    </row>
    <row r="671" spans="1:5" s="34" customFormat="1" x14ac:dyDescent="0.4">
      <c r="A671" s="35"/>
      <c r="B671" s="52" t="s">
        <v>543</v>
      </c>
      <c r="C671" s="51"/>
      <c r="D671" s="57"/>
      <c r="E671" s="48"/>
    </row>
    <row r="672" spans="1:5" s="34" customFormat="1" x14ac:dyDescent="0.4">
      <c r="A672" s="35"/>
      <c r="B672" s="52" t="s">
        <v>584</v>
      </c>
      <c r="C672" s="51"/>
      <c r="D672" s="57"/>
      <c r="E672" s="48"/>
    </row>
    <row r="673" spans="1:5" s="34" customFormat="1" x14ac:dyDescent="0.4">
      <c r="A673" s="35"/>
      <c r="B673" s="52" t="s">
        <v>585</v>
      </c>
      <c r="C673" s="51"/>
      <c r="D673" s="57"/>
      <c r="E673" s="48"/>
    </row>
    <row r="674" spans="1:5" s="34" customFormat="1" x14ac:dyDescent="0.4">
      <c r="A674" s="35"/>
      <c r="B674" s="52" t="s">
        <v>583</v>
      </c>
      <c r="C674" s="51"/>
      <c r="D674" s="57"/>
      <c r="E674" s="48"/>
    </row>
    <row r="675" spans="1:5" s="34" customFormat="1" x14ac:dyDescent="0.4">
      <c r="A675" s="35"/>
      <c r="B675" s="52"/>
      <c r="C675" s="51"/>
      <c r="D675" s="57"/>
      <c r="E675" s="48"/>
    </row>
    <row r="676" spans="1:5" s="34" customFormat="1" x14ac:dyDescent="0.4">
      <c r="A676" s="35" t="s">
        <v>230</v>
      </c>
      <c r="B676" s="52" t="s">
        <v>131</v>
      </c>
      <c r="C676" s="51" t="s">
        <v>17</v>
      </c>
      <c r="D676" s="57">
        <v>2</v>
      </c>
      <c r="E676" s="48"/>
    </row>
    <row r="677" spans="1:5" s="34" customFormat="1" x14ac:dyDescent="0.4">
      <c r="A677" s="35"/>
      <c r="B677" s="52" t="s">
        <v>552</v>
      </c>
      <c r="C677" s="51"/>
      <c r="D677" s="57"/>
      <c r="E677" s="48"/>
    </row>
    <row r="678" spans="1:5" s="34" customFormat="1" x14ac:dyDescent="0.4">
      <c r="A678" s="35"/>
      <c r="B678" s="52"/>
      <c r="C678" s="51"/>
      <c r="D678" s="57"/>
      <c r="E678" s="48"/>
    </row>
    <row r="679" spans="1:5" s="34" customFormat="1" x14ac:dyDescent="0.4">
      <c r="A679" s="35" t="s">
        <v>231</v>
      </c>
      <c r="B679" s="52" t="s">
        <v>121</v>
      </c>
      <c r="C679" s="51" t="s">
        <v>17</v>
      </c>
      <c r="D679" s="57">
        <v>1</v>
      </c>
      <c r="E679" s="48"/>
    </row>
    <row r="680" spans="1:5" s="34" customFormat="1" x14ac:dyDescent="0.4">
      <c r="A680" s="35"/>
      <c r="B680" s="52" t="s">
        <v>553</v>
      </c>
      <c r="C680" s="51"/>
      <c r="D680" s="57"/>
      <c r="E680" s="48"/>
    </row>
    <row r="681" spans="1:5" s="34" customFormat="1" x14ac:dyDescent="0.4">
      <c r="A681" s="35"/>
      <c r="B681" s="52"/>
      <c r="C681" s="51"/>
      <c r="D681" s="57"/>
      <c r="E681" s="48"/>
    </row>
    <row r="682" spans="1:5" s="34" customFormat="1" x14ac:dyDescent="0.4">
      <c r="A682" s="35" t="s">
        <v>232</v>
      </c>
      <c r="B682" s="52" t="s">
        <v>123</v>
      </c>
      <c r="C682" s="51" t="s">
        <v>17</v>
      </c>
      <c r="D682" s="57">
        <v>1</v>
      </c>
      <c r="E682" s="48"/>
    </row>
    <row r="683" spans="1:5" s="34" customFormat="1" x14ac:dyDescent="0.4">
      <c r="A683" s="35"/>
      <c r="B683" s="52" t="s">
        <v>554</v>
      </c>
      <c r="C683" s="51"/>
      <c r="D683" s="57"/>
      <c r="E683" s="48"/>
    </row>
    <row r="684" spans="1:5" s="34" customFormat="1" x14ac:dyDescent="0.4">
      <c r="A684" s="35"/>
      <c r="B684" s="52"/>
      <c r="C684" s="51"/>
      <c r="D684" s="57"/>
      <c r="E684" s="48"/>
    </row>
    <row r="685" spans="1:5" s="34" customFormat="1" x14ac:dyDescent="0.4">
      <c r="A685" s="35" t="s">
        <v>233</v>
      </c>
      <c r="B685" s="52" t="s">
        <v>125</v>
      </c>
      <c r="C685" s="51" t="s">
        <v>17</v>
      </c>
      <c r="D685" s="57">
        <v>1</v>
      </c>
      <c r="E685" s="48"/>
    </row>
    <row r="686" spans="1:5" s="34" customFormat="1" x14ac:dyDescent="0.4">
      <c r="A686" s="35"/>
      <c r="B686" s="52" t="s">
        <v>555</v>
      </c>
      <c r="C686" s="51"/>
      <c r="D686" s="57"/>
      <c r="E686" s="48"/>
    </row>
    <row r="687" spans="1:5" s="34" customFormat="1" x14ac:dyDescent="0.4">
      <c r="A687" s="35"/>
      <c r="B687" s="52"/>
      <c r="C687" s="51"/>
      <c r="D687" s="57"/>
      <c r="E687" s="48"/>
    </row>
    <row r="688" spans="1:5" s="34" customFormat="1" x14ac:dyDescent="0.4">
      <c r="A688" s="35" t="s">
        <v>234</v>
      </c>
      <c r="B688" s="52" t="s">
        <v>127</v>
      </c>
      <c r="C688" s="51" t="s">
        <v>17</v>
      </c>
      <c r="D688" s="57">
        <v>1</v>
      </c>
      <c r="E688" s="48"/>
    </row>
    <row r="689" spans="1:5" s="34" customFormat="1" x14ac:dyDescent="0.4">
      <c r="A689" s="35"/>
      <c r="B689" s="52" t="s">
        <v>555</v>
      </c>
      <c r="C689" s="51"/>
      <c r="D689" s="57"/>
      <c r="E689" s="48"/>
    </row>
    <row r="690" spans="1:5" s="34" customFormat="1" x14ac:dyDescent="0.4">
      <c r="A690" s="35"/>
      <c r="B690" s="52"/>
      <c r="C690" s="51"/>
      <c r="D690" s="57"/>
      <c r="E690" s="48"/>
    </row>
    <row r="691" spans="1:5" s="34" customFormat="1" x14ac:dyDescent="0.4">
      <c r="A691" s="35" t="s">
        <v>235</v>
      </c>
      <c r="B691" s="52" t="s">
        <v>129</v>
      </c>
      <c r="C691" s="51" t="s">
        <v>17</v>
      </c>
      <c r="D691" s="57">
        <v>4</v>
      </c>
      <c r="E691" s="48"/>
    </row>
    <row r="692" spans="1:5" s="34" customFormat="1" x14ac:dyDescent="0.4">
      <c r="A692" s="35"/>
      <c r="B692" s="151" t="s">
        <v>556</v>
      </c>
      <c r="C692" s="51"/>
      <c r="D692" s="57"/>
      <c r="E692" s="48"/>
    </row>
    <row r="693" spans="1:5" s="34" customFormat="1" x14ac:dyDescent="0.4">
      <c r="A693" s="35"/>
      <c r="B693" s="52"/>
      <c r="C693" s="51"/>
      <c r="D693" s="57"/>
      <c r="E693" s="48"/>
    </row>
    <row r="694" spans="1:5" s="34" customFormat="1" x14ac:dyDescent="0.4">
      <c r="A694" s="35" t="s">
        <v>236</v>
      </c>
      <c r="B694" s="52" t="s">
        <v>137</v>
      </c>
      <c r="C694" s="51" t="s">
        <v>26</v>
      </c>
      <c r="D694" s="57">
        <v>15</v>
      </c>
      <c r="E694" s="48"/>
    </row>
    <row r="695" spans="1:5" s="34" customFormat="1" x14ac:dyDescent="0.4">
      <c r="A695" s="35"/>
      <c r="B695" s="52" t="s">
        <v>557</v>
      </c>
      <c r="C695" s="51"/>
      <c r="D695" s="57"/>
      <c r="E695" s="48"/>
    </row>
    <row r="696" spans="1:5" s="34" customFormat="1" x14ac:dyDescent="0.4">
      <c r="A696" s="35"/>
      <c r="B696" s="52"/>
      <c r="C696" s="51"/>
      <c r="D696" s="57"/>
      <c r="E696" s="48"/>
    </row>
    <row r="697" spans="1:5" s="34" customFormat="1" x14ac:dyDescent="0.4">
      <c r="A697" s="35" t="s">
        <v>547</v>
      </c>
      <c r="B697" s="52" t="s">
        <v>133</v>
      </c>
      <c r="C697" s="51" t="s">
        <v>26</v>
      </c>
      <c r="D697" s="57">
        <v>24</v>
      </c>
      <c r="E697" s="48"/>
    </row>
    <row r="698" spans="1:5" s="34" customFormat="1" x14ac:dyDescent="0.4">
      <c r="A698" s="35"/>
      <c r="B698" s="52" t="s">
        <v>558</v>
      </c>
      <c r="C698" s="51"/>
      <c r="D698" s="57"/>
      <c r="E698" s="48"/>
    </row>
    <row r="699" spans="1:5" s="34" customFormat="1" x14ac:dyDescent="0.4">
      <c r="A699" s="35"/>
      <c r="B699" s="52"/>
      <c r="C699" s="51"/>
      <c r="D699" s="57"/>
      <c r="E699" s="48"/>
    </row>
    <row r="700" spans="1:5" s="34" customFormat="1" x14ac:dyDescent="0.4">
      <c r="A700" s="35" t="s">
        <v>550</v>
      </c>
      <c r="B700" s="52" t="s">
        <v>135</v>
      </c>
      <c r="C700" s="51" t="s">
        <v>17</v>
      </c>
      <c r="D700" s="57">
        <v>2</v>
      </c>
      <c r="E700" s="48"/>
    </row>
    <row r="701" spans="1:5" x14ac:dyDescent="0.4">
      <c r="A701" s="154"/>
      <c r="B701" s="176" t="s">
        <v>480</v>
      </c>
      <c r="C701" s="177"/>
      <c r="D701" s="178"/>
    </row>
    <row r="702" spans="1:5" x14ac:dyDescent="0.4">
      <c r="B702" s="55"/>
      <c r="D702" s="18"/>
    </row>
    <row r="703" spans="1:5" x14ac:dyDescent="0.4">
      <c r="A703" s="154" t="s">
        <v>562</v>
      </c>
      <c r="B703" s="75" t="s">
        <v>560</v>
      </c>
      <c r="C703" s="154" t="s">
        <v>561</v>
      </c>
      <c r="D703" s="155">
        <v>40</v>
      </c>
    </row>
    <row r="704" spans="1:5" x14ac:dyDescent="0.4">
      <c r="A704" s="154"/>
      <c r="B704" s="65" t="s">
        <v>588</v>
      </c>
      <c r="C704" s="154"/>
      <c r="D704" s="155"/>
    </row>
    <row r="706" spans="1:23" x14ac:dyDescent="0.4">
      <c r="A706" s="154" t="s">
        <v>572</v>
      </c>
      <c r="B706" s="75" t="s">
        <v>571</v>
      </c>
      <c r="C706" s="154" t="s">
        <v>573</v>
      </c>
      <c r="D706" s="155">
        <v>1</v>
      </c>
    </row>
    <row r="707" spans="1:23" x14ac:dyDescent="0.4">
      <c r="A707" s="154"/>
      <c r="B707" s="65" t="s">
        <v>594</v>
      </c>
      <c r="C707" s="154"/>
      <c r="D707" s="155"/>
    </row>
    <row r="708" spans="1:23" ht="17.649999999999999" x14ac:dyDescent="0.5">
      <c r="A708" s="179"/>
      <c r="B708" s="179"/>
      <c r="C708" s="179"/>
      <c r="D708" s="179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</row>
    <row r="709" spans="1:23" ht="17.649999999999999" x14ac:dyDescent="0.5">
      <c r="A709" s="179"/>
      <c r="B709" s="179"/>
      <c r="C709" s="179"/>
      <c r="D709" s="179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</row>
    <row r="710" spans="1:23" x14ac:dyDescent="0.4">
      <c r="A710" s="76"/>
      <c r="B710" s="45"/>
      <c r="C710" s="76"/>
      <c r="D710" s="46"/>
    </row>
    <row r="711" spans="1:23" x14ac:dyDescent="0.4">
      <c r="A711" s="76"/>
      <c r="B711" s="45"/>
      <c r="C711" s="76"/>
      <c r="D711" s="46"/>
    </row>
    <row r="712" spans="1:23" x14ac:dyDescent="0.4">
      <c r="A712" s="19"/>
      <c r="B712" s="132" t="s">
        <v>22</v>
      </c>
      <c r="C712" s="19"/>
      <c r="D712" s="47"/>
    </row>
    <row r="713" spans="1:23" x14ac:dyDescent="0.4">
      <c r="A713" s="19"/>
      <c r="B713" s="132" t="s">
        <v>23</v>
      </c>
      <c r="C713" s="19"/>
      <c r="D713" s="47"/>
    </row>
    <row r="714" spans="1:23" x14ac:dyDescent="0.4">
      <c r="A714" s="19"/>
      <c r="B714" s="33"/>
      <c r="C714" s="19"/>
      <c r="D714" s="47"/>
    </row>
    <row r="715" spans="1:23" x14ac:dyDescent="0.4">
      <c r="A715" s="19"/>
      <c r="B715" s="33"/>
      <c r="C715" s="19"/>
      <c r="D715" s="47"/>
    </row>
  </sheetData>
  <mergeCells count="7">
    <mergeCell ref="A13:D13"/>
    <mergeCell ref="A15:D15"/>
    <mergeCell ref="A20:D20"/>
    <mergeCell ref="A708:D708"/>
    <mergeCell ref="A709:D709"/>
    <mergeCell ref="A17:D17"/>
    <mergeCell ref="A18:D18"/>
  </mergeCells>
  <printOptions horizontalCentered="1"/>
  <pageMargins left="3.937007874015748E-2" right="3.937007874015748E-2" top="0.74803149606299213" bottom="0.35433070866141736" header="0.31496062992125984" footer="0"/>
  <pageSetup paperSize="9" scale="35" fitToHeight="0" orientation="portrait" r:id="rId1"/>
  <headerFooter alignWithMargins="0">
    <oddFooter>&amp;C&amp;12Página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6"/>
  <sheetViews>
    <sheetView topLeftCell="A37" zoomScale="80" zoomScaleNormal="80" workbookViewId="0">
      <selection activeCell="AL20" sqref="AL20"/>
    </sheetView>
  </sheetViews>
  <sheetFormatPr baseColWidth="10" defaultColWidth="9.06640625" defaultRowHeight="12.75" x14ac:dyDescent="0.35"/>
  <cols>
    <col min="1" max="1" width="6.3984375" bestFit="1" customWidth="1"/>
    <col min="2" max="2" width="64.73046875" customWidth="1"/>
    <col min="3" max="34" width="3.73046875" customWidth="1"/>
    <col min="35" max="35" width="20.3984375" style="112" bestFit="1" customWidth="1"/>
    <col min="36" max="36" width="10.59765625" bestFit="1" customWidth="1"/>
  </cols>
  <sheetData>
    <row r="1" spans="1:36" ht="24.75" x14ac:dyDescent="0.65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6" ht="22.15" x14ac:dyDescent="0.55000000000000004">
      <c r="A2" s="206" t="s">
        <v>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</row>
    <row r="3" spans="1:36" ht="20.25" x14ac:dyDescent="0.55000000000000004">
      <c r="A3" s="207" t="s">
        <v>6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</row>
    <row r="4" spans="1:36" ht="20.25" x14ac:dyDescent="0.55000000000000004">
      <c r="A4" s="27"/>
      <c r="B4" s="27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13"/>
      <c r="AJ4" s="27"/>
    </row>
    <row r="5" spans="1:36" ht="20.25" x14ac:dyDescent="0.55000000000000004">
      <c r="A5" s="27"/>
      <c r="B5" s="27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13"/>
      <c r="AJ5" s="27"/>
    </row>
    <row r="6" spans="1:36" ht="20.25" x14ac:dyDescent="0.55000000000000004">
      <c r="A6" s="27"/>
      <c r="B6" s="27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13"/>
      <c r="AJ6" s="27"/>
    </row>
    <row r="7" spans="1:36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14"/>
      <c r="AJ7" s="3"/>
    </row>
    <row r="8" spans="1:36" ht="15" x14ac:dyDescent="0.4">
      <c r="A8" s="209" t="str">
        <f>'PLANILHA GERAL'!A13:I13</f>
        <v>REF.: REDES COLETORAS DE ESGOTO E INSTALAÇÃO DE NOVA ESTAÇÃO DE TRATAMENTO DE EGOTO - ETE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</row>
    <row r="10" spans="1:36" ht="15" x14ac:dyDescent="0.4">
      <c r="A10" s="209" t="str">
        <f>'PLANILHA GERAL'!A15:I15</f>
        <v>LOCAL :  TOQUE TOQUE PEQUENO - LAT.  23°48'50.05"S  - LONG. 45°31'50.34"O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</row>
    <row r="11" spans="1:36" ht="13.15" x14ac:dyDescent="0.4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115"/>
    </row>
    <row r="12" spans="1:36" ht="15" x14ac:dyDescent="0.4">
      <c r="A12" s="209" t="str">
        <f>'PLANILHA GERAL'!A17:I17</f>
        <v>BASE e TAXAS : CPOS DESONERADA - DB179 Mar/2020 - LS = 98,38% - BDI=25,00%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</row>
    <row r="13" spans="1:36" ht="15" x14ac:dyDescent="0.4">
      <c r="A13" s="209" t="str">
        <f>'PLANILHA GERAL'!A18:D18</f>
        <v xml:space="preserve">                             TCPO DESONERADA - Db jan - março/20 - LS 86,89% - BDI = 25,00 %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</row>
    <row r="14" spans="1:36" ht="15" x14ac:dyDescent="0.35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</row>
    <row r="16" spans="1:36" ht="15" x14ac:dyDescent="0.4">
      <c r="A16" s="208" t="s">
        <v>11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</row>
    <row r="17" spans="1:36" ht="15.4" thickBot="1" x14ac:dyDescent="0.4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16"/>
      <c r="AJ17" s="104"/>
    </row>
    <row r="18" spans="1:36" ht="15.4" thickBot="1" x14ac:dyDescent="0.45">
      <c r="A18" s="200" t="s">
        <v>51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2"/>
    </row>
    <row r="19" spans="1:36" x14ac:dyDescent="0.35">
      <c r="AI19" s="117"/>
    </row>
    <row r="20" spans="1:36" ht="15" x14ac:dyDescent="0.4">
      <c r="A20" s="6" t="s">
        <v>8</v>
      </c>
      <c r="B20" s="6" t="s">
        <v>2</v>
      </c>
      <c r="C20" s="212" t="s">
        <v>9</v>
      </c>
      <c r="D20" s="212"/>
      <c r="E20" s="212"/>
      <c r="F20" s="212"/>
      <c r="G20" s="212" t="s">
        <v>12</v>
      </c>
      <c r="H20" s="212"/>
      <c r="I20" s="212"/>
      <c r="J20" s="212"/>
      <c r="K20" s="212" t="s">
        <v>32</v>
      </c>
      <c r="L20" s="212"/>
      <c r="M20" s="212"/>
      <c r="N20" s="212"/>
      <c r="O20" s="212" t="s">
        <v>33</v>
      </c>
      <c r="P20" s="212"/>
      <c r="Q20" s="212"/>
      <c r="R20" s="212"/>
      <c r="S20" s="212" t="s">
        <v>34</v>
      </c>
      <c r="T20" s="212"/>
      <c r="U20" s="212"/>
      <c r="V20" s="212"/>
      <c r="W20" s="212" t="s">
        <v>35</v>
      </c>
      <c r="X20" s="212"/>
      <c r="Y20" s="212"/>
      <c r="Z20" s="212"/>
      <c r="AA20" s="212" t="s">
        <v>53</v>
      </c>
      <c r="AB20" s="212"/>
      <c r="AC20" s="212"/>
      <c r="AD20" s="212"/>
      <c r="AE20" s="212" t="s">
        <v>54</v>
      </c>
      <c r="AF20" s="212"/>
      <c r="AG20" s="212"/>
      <c r="AH20" s="212"/>
      <c r="AI20" s="118" t="s">
        <v>3</v>
      </c>
      <c r="AJ20" s="13" t="s">
        <v>1</v>
      </c>
    </row>
    <row r="21" spans="1:36" x14ac:dyDescent="0.35">
      <c r="A21" s="7"/>
      <c r="B21" s="11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119"/>
      <c r="AJ21" s="12"/>
    </row>
    <row r="22" spans="1:36" ht="15" customHeight="1" x14ac:dyDescent="0.35">
      <c r="A22" s="232">
        <v>1</v>
      </c>
      <c r="B22" s="204" t="s">
        <v>86</v>
      </c>
      <c r="C22" s="126"/>
      <c r="D22" s="127"/>
      <c r="E22" s="103"/>
      <c r="F22" s="103"/>
      <c r="G22" s="157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210">
        <v>8590.4</v>
      </c>
      <c r="AJ22" s="195">
        <f>AI22/AI50</f>
        <v>1.2072310531800849E-2</v>
      </c>
    </row>
    <row r="23" spans="1:36" ht="15" customHeight="1" x14ac:dyDescent="0.35">
      <c r="A23" s="233"/>
      <c r="B23" s="205"/>
      <c r="C23" s="218">
        <f>AI22/2*2</f>
        <v>8590.4</v>
      </c>
      <c r="D23" s="219"/>
      <c r="E23" s="219"/>
      <c r="F23" s="220"/>
      <c r="G23" s="221"/>
      <c r="H23" s="222"/>
      <c r="I23" s="222"/>
      <c r="J23" s="223"/>
      <c r="K23" s="221"/>
      <c r="L23" s="222"/>
      <c r="M23" s="222"/>
      <c r="N23" s="223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11"/>
      <c r="AJ23" s="195"/>
    </row>
    <row r="24" spans="1:36" ht="12.75" customHeight="1" x14ac:dyDescent="0.35">
      <c r="A24" s="7"/>
      <c r="B24" s="11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119"/>
      <c r="AJ24" s="12"/>
    </row>
    <row r="25" spans="1:36" ht="15" customHeight="1" x14ac:dyDescent="0.35">
      <c r="A25" s="232">
        <v>2</v>
      </c>
      <c r="B25" s="204" t="s">
        <v>85</v>
      </c>
      <c r="C25" s="156"/>
      <c r="D25" s="128"/>
      <c r="E25" s="128"/>
      <c r="F25" s="128"/>
      <c r="G25" s="129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10">
        <v>62873.48</v>
      </c>
      <c r="AJ25" s="195">
        <f>AI25/AI50</f>
        <v>8.8357721965795555E-2</v>
      </c>
    </row>
    <row r="26" spans="1:36" ht="15" customHeight="1" x14ac:dyDescent="0.35">
      <c r="A26" s="233"/>
      <c r="B26" s="205"/>
      <c r="C26" s="192">
        <f>AI25/4*3</f>
        <v>47155.11</v>
      </c>
      <c r="D26" s="193"/>
      <c r="E26" s="193"/>
      <c r="F26" s="194"/>
      <c r="G26" s="192">
        <f>AI25/4*1</f>
        <v>15718.37</v>
      </c>
      <c r="H26" s="193"/>
      <c r="I26" s="193"/>
      <c r="J26" s="194"/>
      <c r="K26" s="192"/>
      <c r="L26" s="193"/>
      <c r="M26" s="193"/>
      <c r="N26" s="194"/>
      <c r="O26" s="192"/>
      <c r="P26" s="193"/>
      <c r="Q26" s="193"/>
      <c r="R26" s="194"/>
      <c r="S26" s="192"/>
      <c r="T26" s="193"/>
      <c r="U26" s="193"/>
      <c r="V26" s="194"/>
      <c r="W26" s="192"/>
      <c r="X26" s="193"/>
      <c r="Y26" s="193"/>
      <c r="Z26" s="194"/>
      <c r="AA26" s="192"/>
      <c r="AB26" s="193"/>
      <c r="AC26" s="193"/>
      <c r="AD26" s="194"/>
      <c r="AE26" s="192"/>
      <c r="AF26" s="193"/>
      <c r="AG26" s="193"/>
      <c r="AH26" s="194"/>
      <c r="AI26" s="211"/>
      <c r="AJ26" s="195"/>
    </row>
    <row r="27" spans="1:36" ht="12.75" customHeight="1" x14ac:dyDescent="0.35">
      <c r="A27" s="7"/>
      <c r="B27" s="1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119"/>
      <c r="AJ27" s="12"/>
    </row>
    <row r="28" spans="1:36" ht="15" customHeight="1" x14ac:dyDescent="0.35">
      <c r="A28" s="232">
        <v>3</v>
      </c>
      <c r="B28" s="204" t="s">
        <v>160</v>
      </c>
      <c r="C28" s="156"/>
      <c r="D28" s="26"/>
      <c r="E28" s="26"/>
      <c r="F28" s="26"/>
      <c r="G28" s="129"/>
      <c r="H28" s="128"/>
      <c r="I28" s="128"/>
      <c r="J28" s="128"/>
      <c r="K28" s="128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10">
        <v>75705.100000000006</v>
      </c>
      <c r="AJ28" s="195">
        <f>AI28/AI50</f>
        <v>0.10639032827819853</v>
      </c>
    </row>
    <row r="29" spans="1:36" ht="15" customHeight="1" x14ac:dyDescent="0.35">
      <c r="A29" s="233"/>
      <c r="B29" s="205"/>
      <c r="C29" s="192"/>
      <c r="D29" s="193"/>
      <c r="E29" s="193"/>
      <c r="F29" s="194"/>
      <c r="G29" s="192">
        <f>AI28/5*4</f>
        <v>60564.08</v>
      </c>
      <c r="H29" s="193"/>
      <c r="I29" s="193"/>
      <c r="J29" s="194"/>
      <c r="K29" s="192">
        <f>AI28/5*1</f>
        <v>15141.02</v>
      </c>
      <c r="L29" s="193"/>
      <c r="M29" s="193"/>
      <c r="N29" s="194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11"/>
      <c r="AJ29" s="195"/>
    </row>
    <row r="30" spans="1:36" ht="12.75" customHeight="1" x14ac:dyDescent="0.35">
      <c r="A30" s="7"/>
      <c r="B30" s="11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119"/>
      <c r="AJ30" s="12"/>
    </row>
    <row r="31" spans="1:36" ht="15" customHeight="1" x14ac:dyDescent="0.35">
      <c r="A31" s="232">
        <v>4</v>
      </c>
      <c r="B31" s="204" t="s">
        <v>161</v>
      </c>
      <c r="C31" s="156"/>
      <c r="D31" s="26"/>
      <c r="E31" s="26"/>
      <c r="F31" s="26"/>
      <c r="G31" s="156"/>
      <c r="H31" s="26"/>
      <c r="I31" s="26"/>
      <c r="J31" s="128"/>
      <c r="K31" s="128"/>
      <c r="L31" s="128"/>
      <c r="M31" s="128"/>
      <c r="N31" s="128"/>
      <c r="O31" s="128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198">
        <v>99690.37</v>
      </c>
      <c r="AJ31" s="195">
        <f>AI31/AI50</f>
        <v>0.14009744641345262</v>
      </c>
    </row>
    <row r="32" spans="1:36" ht="15" customHeight="1" x14ac:dyDescent="0.35">
      <c r="A32" s="233"/>
      <c r="B32" s="205"/>
      <c r="C32" s="192"/>
      <c r="D32" s="193"/>
      <c r="E32" s="193"/>
      <c r="F32" s="194"/>
      <c r="G32" s="192">
        <f>AI31/6*1</f>
        <v>16615.061666666665</v>
      </c>
      <c r="H32" s="193"/>
      <c r="I32" s="193"/>
      <c r="J32" s="194"/>
      <c r="K32" s="192">
        <f>AI31/6*4</f>
        <v>66460.246666666659</v>
      </c>
      <c r="L32" s="193"/>
      <c r="M32" s="193"/>
      <c r="N32" s="194"/>
      <c r="O32" s="203">
        <f>AI31/6*1</f>
        <v>16615.061666666665</v>
      </c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199"/>
      <c r="AJ32" s="195"/>
    </row>
    <row r="33" spans="1:36" ht="12.75" customHeight="1" x14ac:dyDescent="0.35">
      <c r="A33" s="38"/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120"/>
      <c r="AJ33" s="41"/>
    </row>
    <row r="34" spans="1:36" ht="15" customHeight="1" x14ac:dyDescent="0.35">
      <c r="A34" s="232">
        <v>5</v>
      </c>
      <c r="B34" s="204" t="s">
        <v>162</v>
      </c>
      <c r="C34" s="156"/>
      <c r="D34" s="26"/>
      <c r="E34" s="26"/>
      <c r="F34" s="26"/>
      <c r="G34" s="156"/>
      <c r="H34" s="26"/>
      <c r="I34" s="26"/>
      <c r="J34" s="26"/>
      <c r="K34" s="26"/>
      <c r="L34" s="26"/>
      <c r="M34" s="26"/>
      <c r="N34" s="128"/>
      <c r="O34" s="128"/>
      <c r="P34" s="128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196">
        <v>19381.009999999998</v>
      </c>
      <c r="AJ34" s="195">
        <f>AI34/AI50</f>
        <v>2.7236632885539389E-2</v>
      </c>
    </row>
    <row r="35" spans="1:36" ht="15" customHeight="1" x14ac:dyDescent="0.35">
      <c r="A35" s="233"/>
      <c r="B35" s="205"/>
      <c r="C35" s="192"/>
      <c r="D35" s="193"/>
      <c r="E35" s="193"/>
      <c r="F35" s="194"/>
      <c r="G35" s="192"/>
      <c r="H35" s="193"/>
      <c r="I35" s="193"/>
      <c r="J35" s="194"/>
      <c r="K35" s="192">
        <f>AI34/3*1</f>
        <v>6460.3366666666661</v>
      </c>
      <c r="L35" s="193"/>
      <c r="M35" s="193"/>
      <c r="N35" s="194"/>
      <c r="O35" s="192">
        <f>AI34/3*2</f>
        <v>12920.673333333332</v>
      </c>
      <c r="P35" s="193"/>
      <c r="Q35" s="193"/>
      <c r="R35" s="194"/>
      <c r="S35" s="192"/>
      <c r="T35" s="193"/>
      <c r="U35" s="193"/>
      <c r="V35" s="194"/>
      <c r="W35" s="192"/>
      <c r="X35" s="193"/>
      <c r="Y35" s="193"/>
      <c r="Z35" s="194"/>
      <c r="AA35" s="192"/>
      <c r="AB35" s="193"/>
      <c r="AC35" s="193"/>
      <c r="AD35" s="194"/>
      <c r="AE35" s="192"/>
      <c r="AF35" s="193"/>
      <c r="AG35" s="193"/>
      <c r="AH35" s="194"/>
      <c r="AI35" s="197"/>
      <c r="AJ35" s="195"/>
    </row>
    <row r="36" spans="1:36" ht="12.75" customHeight="1" x14ac:dyDescent="0.35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120"/>
      <c r="AJ36" s="41"/>
    </row>
    <row r="37" spans="1:36" ht="15" customHeight="1" x14ac:dyDescent="0.35">
      <c r="A37" s="232">
        <v>6</v>
      </c>
      <c r="B37" s="204" t="s">
        <v>163</v>
      </c>
      <c r="C37" s="156"/>
      <c r="D37" s="26"/>
      <c r="E37" s="26"/>
      <c r="F37" s="26"/>
      <c r="G37" s="156"/>
      <c r="H37" s="26"/>
      <c r="I37" s="26"/>
      <c r="J37" s="26"/>
      <c r="K37" s="26"/>
      <c r="L37" s="26"/>
      <c r="M37" s="26"/>
      <c r="N37" s="26"/>
      <c r="O37" s="26"/>
      <c r="P37" s="128"/>
      <c r="Q37" s="128"/>
      <c r="R37" s="128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98">
        <v>12951.75</v>
      </c>
      <c r="AJ37" s="195">
        <f>AI37/AI50</f>
        <v>1.8201428097673177E-2</v>
      </c>
    </row>
    <row r="38" spans="1:36" ht="15" customHeight="1" x14ac:dyDescent="0.35">
      <c r="A38" s="233"/>
      <c r="B38" s="205"/>
      <c r="C38" s="192"/>
      <c r="D38" s="193"/>
      <c r="E38" s="193"/>
      <c r="F38" s="194"/>
      <c r="G38" s="192"/>
      <c r="H38" s="193"/>
      <c r="I38" s="193"/>
      <c r="J38" s="194"/>
      <c r="K38" s="192"/>
      <c r="L38" s="193"/>
      <c r="M38" s="193"/>
      <c r="N38" s="194"/>
      <c r="O38" s="203">
        <f>AI37/3*3</f>
        <v>12951.75</v>
      </c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199"/>
      <c r="AJ38" s="195"/>
    </row>
    <row r="39" spans="1:36" x14ac:dyDescent="0.35">
      <c r="A39" s="38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120"/>
      <c r="AJ39" s="41"/>
    </row>
    <row r="40" spans="1:36" ht="15" customHeight="1" x14ac:dyDescent="0.35">
      <c r="A40" s="232">
        <v>7</v>
      </c>
      <c r="B40" s="204" t="s">
        <v>164</v>
      </c>
      <c r="C40" s="156"/>
      <c r="D40" s="26"/>
      <c r="E40" s="26"/>
      <c r="F40" s="26"/>
      <c r="G40" s="156"/>
      <c r="H40" s="26"/>
      <c r="I40" s="26"/>
      <c r="J40" s="26"/>
      <c r="K40" s="42"/>
      <c r="L40" s="42"/>
      <c r="M40" s="26"/>
      <c r="N40" s="26"/>
      <c r="O40" s="26"/>
      <c r="P40" s="26"/>
      <c r="Q40" s="26"/>
      <c r="R40" s="26"/>
      <c r="S40" s="128"/>
      <c r="T40" s="128"/>
      <c r="U40" s="128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198">
        <v>19702.03</v>
      </c>
      <c r="AJ40" s="195">
        <f>AI40/AI50</f>
        <v>2.768777056561467E-2</v>
      </c>
    </row>
    <row r="41" spans="1:36" ht="15" customHeight="1" x14ac:dyDescent="0.35">
      <c r="A41" s="233"/>
      <c r="B41" s="205"/>
      <c r="C41" s="192"/>
      <c r="D41" s="193"/>
      <c r="E41" s="193"/>
      <c r="F41" s="194"/>
      <c r="G41" s="192"/>
      <c r="H41" s="193"/>
      <c r="I41" s="193"/>
      <c r="J41" s="194"/>
      <c r="K41" s="192"/>
      <c r="L41" s="193"/>
      <c r="M41" s="193"/>
      <c r="N41" s="194"/>
      <c r="O41" s="203"/>
      <c r="P41" s="203"/>
      <c r="Q41" s="203"/>
      <c r="R41" s="203"/>
      <c r="S41" s="203">
        <f>AI40/3*3</f>
        <v>19702.03</v>
      </c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199"/>
      <c r="AJ41" s="195"/>
    </row>
    <row r="42" spans="1:36" ht="12.75" customHeight="1" x14ac:dyDescent="0.35">
      <c r="A42" s="38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120"/>
      <c r="AJ42" s="41"/>
    </row>
    <row r="43" spans="1:36" ht="15" customHeight="1" x14ac:dyDescent="0.35">
      <c r="A43" s="232">
        <v>8</v>
      </c>
      <c r="B43" s="204" t="s">
        <v>165</v>
      </c>
      <c r="C43" s="156"/>
      <c r="D43" s="26"/>
      <c r="E43" s="26"/>
      <c r="F43" s="26"/>
      <c r="G43" s="15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26"/>
      <c r="AE43" s="26"/>
      <c r="AF43" s="26"/>
      <c r="AG43" s="26"/>
      <c r="AH43" s="26"/>
      <c r="AI43" s="196">
        <v>195704.41</v>
      </c>
      <c r="AJ43" s="195">
        <f>AI43/AI50</f>
        <v>0.27502845152296418</v>
      </c>
    </row>
    <row r="44" spans="1:36" ht="15" customHeight="1" x14ac:dyDescent="0.35">
      <c r="A44" s="233"/>
      <c r="B44" s="205"/>
      <c r="C44" s="192"/>
      <c r="D44" s="193"/>
      <c r="E44" s="193"/>
      <c r="F44" s="194"/>
      <c r="G44" s="192"/>
      <c r="H44" s="193"/>
      <c r="I44" s="193"/>
      <c r="J44" s="194"/>
      <c r="K44" s="192"/>
      <c r="L44" s="193"/>
      <c r="M44" s="193"/>
      <c r="N44" s="194"/>
      <c r="O44" s="192"/>
      <c r="P44" s="193"/>
      <c r="Q44" s="193"/>
      <c r="R44" s="194"/>
      <c r="S44" s="192">
        <f>AI43/11*4</f>
        <v>71165.240000000005</v>
      </c>
      <c r="T44" s="193"/>
      <c r="U44" s="193"/>
      <c r="V44" s="194"/>
      <c r="W44" s="192">
        <f>AI43/11*4</f>
        <v>71165.240000000005</v>
      </c>
      <c r="X44" s="193"/>
      <c r="Y44" s="193"/>
      <c r="Z44" s="194"/>
      <c r="AA44" s="192">
        <f>AI43/11*3</f>
        <v>53373.930000000008</v>
      </c>
      <c r="AB44" s="193"/>
      <c r="AC44" s="193"/>
      <c r="AD44" s="194"/>
      <c r="AE44" s="192"/>
      <c r="AF44" s="193"/>
      <c r="AG44" s="193"/>
      <c r="AH44" s="194"/>
      <c r="AI44" s="197"/>
      <c r="AJ44" s="195"/>
    </row>
    <row r="45" spans="1:36" ht="12.75" customHeight="1" x14ac:dyDescent="0.35">
      <c r="A45" s="7"/>
      <c r="B45" s="11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121"/>
      <c r="AJ45" s="12"/>
    </row>
    <row r="46" spans="1:36" ht="15" customHeight="1" x14ac:dyDescent="0.35">
      <c r="A46" s="232">
        <v>9</v>
      </c>
      <c r="B46" s="204" t="s">
        <v>138</v>
      </c>
      <c r="C46" s="129"/>
      <c r="D46" s="128"/>
      <c r="E46" s="128"/>
      <c r="F46" s="128"/>
      <c r="G46" s="156"/>
      <c r="H46" s="26"/>
      <c r="I46" s="26"/>
      <c r="J46" s="26"/>
      <c r="K46" s="26"/>
      <c r="L46" s="26"/>
      <c r="M46" s="26"/>
      <c r="N46" s="26"/>
      <c r="O46" s="128"/>
      <c r="P46" s="128"/>
      <c r="Q46" s="128"/>
      <c r="R46" s="128"/>
      <c r="S46" s="26"/>
      <c r="T46" s="26"/>
      <c r="U46" s="26"/>
      <c r="V46" s="26"/>
      <c r="W46" s="26"/>
      <c r="X46" s="26"/>
      <c r="Y46" s="26"/>
      <c r="Z46" s="26"/>
      <c r="AA46" s="128"/>
      <c r="AB46" s="128"/>
      <c r="AC46" s="128"/>
      <c r="AD46" s="128"/>
      <c r="AE46" s="128"/>
      <c r="AF46" s="128"/>
      <c r="AG46" s="128"/>
      <c r="AH46" s="128"/>
      <c r="AI46" s="198">
        <v>216980.23</v>
      </c>
      <c r="AJ46" s="195">
        <f>AI46/AI50</f>
        <v>0.304927909738961</v>
      </c>
    </row>
    <row r="47" spans="1:36" ht="15" customHeight="1" x14ac:dyDescent="0.35">
      <c r="A47" s="233"/>
      <c r="B47" s="205"/>
      <c r="C47" s="192">
        <f>AI46/16*4</f>
        <v>54245.057500000003</v>
      </c>
      <c r="D47" s="193"/>
      <c r="E47" s="193"/>
      <c r="F47" s="194"/>
      <c r="G47" s="192"/>
      <c r="H47" s="193"/>
      <c r="I47" s="193"/>
      <c r="J47" s="194"/>
      <c r="K47" s="192"/>
      <c r="L47" s="193"/>
      <c r="M47" s="193"/>
      <c r="N47" s="194"/>
      <c r="O47" s="192">
        <f>AI46/16*4</f>
        <v>54245.057500000003</v>
      </c>
      <c r="P47" s="193"/>
      <c r="Q47" s="193"/>
      <c r="R47" s="194"/>
      <c r="S47" s="192"/>
      <c r="T47" s="193"/>
      <c r="U47" s="193"/>
      <c r="V47" s="194"/>
      <c r="W47" s="192"/>
      <c r="X47" s="193"/>
      <c r="Y47" s="193"/>
      <c r="Z47" s="194"/>
      <c r="AA47" s="203">
        <f>AI46/16*4</f>
        <v>54245.057500000003</v>
      </c>
      <c r="AB47" s="203"/>
      <c r="AC47" s="203"/>
      <c r="AD47" s="203"/>
      <c r="AE47" s="203">
        <f>AI46/16*4</f>
        <v>54245.057500000003</v>
      </c>
      <c r="AF47" s="203"/>
      <c r="AG47" s="203"/>
      <c r="AH47" s="203"/>
      <c r="AI47" s="199"/>
      <c r="AJ47" s="195"/>
    </row>
    <row r="48" spans="1:36" ht="12.75" customHeight="1" x14ac:dyDescent="0.35">
      <c r="A48" s="7"/>
      <c r="B48" s="11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119"/>
      <c r="AJ48" s="12"/>
    </row>
    <row r="49" spans="1:36" x14ac:dyDescent="0.35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122"/>
      <c r="AJ49" s="9"/>
    </row>
    <row r="50" spans="1:36" ht="15" customHeight="1" x14ac:dyDescent="0.35">
      <c r="A50" s="3"/>
      <c r="B50" s="215" t="s">
        <v>15</v>
      </c>
      <c r="C50" s="225">
        <f>SUM(C47,C44,C41,C38,C35,C32,C29,C26,C23)</f>
        <v>109990.5675</v>
      </c>
      <c r="D50" s="226"/>
      <c r="E50" s="226"/>
      <c r="F50" s="227"/>
      <c r="G50" s="225">
        <f t="shared" ref="G50" si="0">SUM(G47,G44,G41,G38,G35,G32,G29,G26,G23)</f>
        <v>92897.511666666658</v>
      </c>
      <c r="H50" s="226"/>
      <c r="I50" s="226"/>
      <c r="J50" s="227"/>
      <c r="K50" s="225">
        <f t="shared" ref="K50" si="1">SUM(K47,K44,K41,K38,K35,K32,K29,K26,K23)</f>
        <v>88061.603333333333</v>
      </c>
      <c r="L50" s="226"/>
      <c r="M50" s="226"/>
      <c r="N50" s="227"/>
      <c r="O50" s="225">
        <f t="shared" ref="O50" si="2">SUM(O47,O44,O41,O38,O35,O32,O29,O26,O23)</f>
        <v>96732.542499999996</v>
      </c>
      <c r="P50" s="226"/>
      <c r="Q50" s="226"/>
      <c r="R50" s="227"/>
      <c r="S50" s="225">
        <f t="shared" ref="S50" si="3">SUM(S47,S44,S41,S38,S35,S32,S29,S26,S23)</f>
        <v>90867.27</v>
      </c>
      <c r="T50" s="226"/>
      <c r="U50" s="226"/>
      <c r="V50" s="227"/>
      <c r="W50" s="225">
        <f t="shared" ref="W50" si="4">SUM(W47,W44,W41,W38,W35,W32,W29,W26,W23)</f>
        <v>71165.240000000005</v>
      </c>
      <c r="X50" s="226"/>
      <c r="Y50" s="226"/>
      <c r="Z50" s="227"/>
      <c r="AA50" s="225">
        <f t="shared" ref="AA50" si="5">SUM(AA47,AA44,AA41,AA38,AA35,AA32,AA29,AA26,AA23)</f>
        <v>107618.98750000002</v>
      </c>
      <c r="AB50" s="226"/>
      <c r="AC50" s="226"/>
      <c r="AD50" s="227"/>
      <c r="AE50" s="225">
        <f t="shared" ref="AE50" si="6">SUM(AE47,AE44,AE41,AE38,AE35,AE32,AE29,AE26,AE23)</f>
        <v>54245.057500000003</v>
      </c>
      <c r="AF50" s="226"/>
      <c r="AG50" s="226"/>
      <c r="AH50" s="227"/>
      <c r="AI50" s="216">
        <f>ROUND(SUM(AI40:AI48,AI22:AI38),2)</f>
        <v>711578.78</v>
      </c>
      <c r="AJ50" s="213">
        <f>AI50/AI50</f>
        <v>1</v>
      </c>
    </row>
    <row r="51" spans="1:36" ht="15" customHeight="1" x14ac:dyDescent="0.35">
      <c r="A51" s="3"/>
      <c r="B51" s="215"/>
      <c r="C51" s="228">
        <f>C50/$AI50</f>
        <v>0.15457257944088776</v>
      </c>
      <c r="D51" s="229"/>
      <c r="E51" s="229"/>
      <c r="F51" s="230"/>
      <c r="G51" s="228">
        <f t="shared" ref="G51" si="7">G50/$AI50</f>
        <v>0.13055126751624979</v>
      </c>
      <c r="H51" s="229"/>
      <c r="I51" s="229"/>
      <c r="J51" s="230"/>
      <c r="K51" s="228">
        <f t="shared" ref="K51" si="8">K50/$AI50</f>
        <v>0.12375524089312125</v>
      </c>
      <c r="L51" s="229"/>
      <c r="M51" s="229"/>
      <c r="N51" s="230"/>
      <c r="O51" s="228">
        <f t="shared" ref="O51" si="9">O50/$AI50</f>
        <v>0.13594073519168179</v>
      </c>
      <c r="P51" s="229"/>
      <c r="Q51" s="229"/>
      <c r="R51" s="230"/>
      <c r="S51" s="228">
        <f t="shared" ref="S51" si="10">S50/$AI50</f>
        <v>0.12769811657396529</v>
      </c>
      <c r="T51" s="229"/>
      <c r="U51" s="229"/>
      <c r="V51" s="230"/>
      <c r="W51" s="228">
        <f t="shared" ref="W51" si="11">W50/$AI50</f>
        <v>0.10001034600835061</v>
      </c>
      <c r="X51" s="229"/>
      <c r="Y51" s="229"/>
      <c r="Z51" s="230"/>
      <c r="AA51" s="228">
        <f t="shared" ref="AA51" si="12">AA50/$AI50</f>
        <v>0.15123973694100323</v>
      </c>
      <c r="AB51" s="229"/>
      <c r="AC51" s="229"/>
      <c r="AD51" s="230"/>
      <c r="AE51" s="228">
        <f t="shared" ref="AE51" si="13">AE50/$AI50</f>
        <v>7.623197743474025E-2</v>
      </c>
      <c r="AF51" s="229"/>
      <c r="AG51" s="229"/>
      <c r="AH51" s="230"/>
      <c r="AI51" s="217"/>
      <c r="AJ51" s="214"/>
    </row>
    <row r="52" spans="1:36" ht="15" customHeight="1" x14ac:dyDescent="0.35">
      <c r="A52" s="3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23"/>
      <c r="AJ52" s="16"/>
    </row>
    <row r="53" spans="1:36" ht="15" customHeight="1" x14ac:dyDescent="0.35">
      <c r="A53" s="3"/>
      <c r="B53" s="14" t="s">
        <v>16</v>
      </c>
      <c r="C53" s="225">
        <f>ROUND(C$50*0.25,2)</f>
        <v>27497.64</v>
      </c>
      <c r="D53" s="226"/>
      <c r="E53" s="226"/>
      <c r="F53" s="227"/>
      <c r="G53" s="225">
        <f t="shared" ref="G53" si="14">ROUND(G$50*0.25,2)</f>
        <v>23224.38</v>
      </c>
      <c r="H53" s="226"/>
      <c r="I53" s="226"/>
      <c r="J53" s="227"/>
      <c r="K53" s="225">
        <f t="shared" ref="K53" si="15">ROUND(K$50*0.25,2)</f>
        <v>22015.4</v>
      </c>
      <c r="L53" s="226"/>
      <c r="M53" s="226"/>
      <c r="N53" s="227"/>
      <c r="O53" s="225">
        <f t="shared" ref="O53" si="16">ROUND(O$50*0.25,2)</f>
        <v>24183.14</v>
      </c>
      <c r="P53" s="226"/>
      <c r="Q53" s="226"/>
      <c r="R53" s="227"/>
      <c r="S53" s="225">
        <f t="shared" ref="S53" si="17">ROUND(S$50*0.25,2)</f>
        <v>22716.82</v>
      </c>
      <c r="T53" s="226"/>
      <c r="U53" s="226"/>
      <c r="V53" s="227"/>
      <c r="W53" s="225">
        <f t="shared" ref="W53" si="18">ROUND(W$50*0.25,2)</f>
        <v>17791.310000000001</v>
      </c>
      <c r="X53" s="226"/>
      <c r="Y53" s="226"/>
      <c r="Z53" s="227"/>
      <c r="AA53" s="225">
        <f t="shared" ref="AA53" si="19">ROUND(AA$50*0.25,2)</f>
        <v>26904.75</v>
      </c>
      <c r="AB53" s="226"/>
      <c r="AC53" s="226"/>
      <c r="AD53" s="227"/>
      <c r="AE53" s="225">
        <f t="shared" ref="AE53" si="20">ROUND(AE$50*0.25,2)</f>
        <v>13561.26</v>
      </c>
      <c r="AF53" s="226"/>
      <c r="AG53" s="226"/>
      <c r="AH53" s="227"/>
      <c r="AI53" s="124">
        <f>ROUND(SUM(C53:AH53),2)</f>
        <v>177894.7</v>
      </c>
      <c r="AJ53" s="16"/>
    </row>
    <row r="54" spans="1:36" ht="15" customHeight="1" x14ac:dyDescent="0.35">
      <c r="A54" s="3"/>
      <c r="B54" s="14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23"/>
      <c r="AJ54" s="16"/>
    </row>
    <row r="55" spans="1:36" ht="15" customHeight="1" x14ac:dyDescent="0.35">
      <c r="A55" s="3"/>
      <c r="B55" s="14" t="s">
        <v>4</v>
      </c>
      <c r="C55" s="225">
        <f>ROUND(SUM(C50,C53),2)</f>
        <v>137488.21</v>
      </c>
      <c r="D55" s="226"/>
      <c r="E55" s="226"/>
      <c r="F55" s="227"/>
      <c r="G55" s="225">
        <f t="shared" ref="G55" si="21">ROUND(SUM(G50,G53),2)</f>
        <v>116121.89</v>
      </c>
      <c r="H55" s="226"/>
      <c r="I55" s="226"/>
      <c r="J55" s="227"/>
      <c r="K55" s="225">
        <f t="shared" ref="K55" si="22">ROUND(SUM(K50,K53),2)</f>
        <v>110077</v>
      </c>
      <c r="L55" s="226"/>
      <c r="M55" s="226"/>
      <c r="N55" s="227"/>
      <c r="O55" s="225">
        <f t="shared" ref="O55" si="23">ROUND(SUM(O50,O53),2)</f>
        <v>120915.68</v>
      </c>
      <c r="P55" s="226"/>
      <c r="Q55" s="226"/>
      <c r="R55" s="227"/>
      <c r="S55" s="225">
        <f t="shared" ref="S55" si="24">ROUND(SUM(S50,S53),2)</f>
        <v>113584.09</v>
      </c>
      <c r="T55" s="226"/>
      <c r="U55" s="226"/>
      <c r="V55" s="227"/>
      <c r="W55" s="225">
        <f t="shared" ref="W55" si="25">ROUND(SUM(W50,W53),2)</f>
        <v>88956.55</v>
      </c>
      <c r="X55" s="226"/>
      <c r="Y55" s="226"/>
      <c r="Z55" s="227"/>
      <c r="AA55" s="225">
        <f t="shared" ref="AA55" si="26">ROUND(SUM(AA50,AA53),2)</f>
        <v>134523.74</v>
      </c>
      <c r="AB55" s="226"/>
      <c r="AC55" s="226"/>
      <c r="AD55" s="227"/>
      <c r="AE55" s="225">
        <f t="shared" ref="AE55" si="27">ROUND(SUM(AE50,AE53),2)</f>
        <v>67806.320000000007</v>
      </c>
      <c r="AF55" s="226"/>
      <c r="AG55" s="226"/>
      <c r="AH55" s="227"/>
      <c r="AI55" s="124">
        <f>ROUND(SUM(C55:AH55),2)</f>
        <v>889473.48</v>
      </c>
      <c r="AJ55" s="16"/>
    </row>
    <row r="56" spans="1:36" x14ac:dyDescent="0.35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25"/>
    </row>
    <row r="57" spans="1:36" ht="15" customHeight="1" x14ac:dyDescent="0.35">
      <c r="B57" s="215" t="s">
        <v>10</v>
      </c>
      <c r="C57" s="225">
        <f>ROUND(C55,2)</f>
        <v>137488.21</v>
      </c>
      <c r="D57" s="226"/>
      <c r="E57" s="226"/>
      <c r="F57" s="227"/>
      <c r="G57" s="225">
        <f>ROUND(C57+G55,2)</f>
        <v>253610.1</v>
      </c>
      <c r="H57" s="226"/>
      <c r="I57" s="226"/>
      <c r="J57" s="227"/>
      <c r="K57" s="225">
        <f>ROUND(SUM(G57,K55),2)</f>
        <v>363687.1</v>
      </c>
      <c r="L57" s="226"/>
      <c r="M57" s="226"/>
      <c r="N57" s="227"/>
      <c r="O57" s="225">
        <f>ROUND(SUM(K57,O55),2)</f>
        <v>484602.78</v>
      </c>
      <c r="P57" s="226"/>
      <c r="Q57" s="226"/>
      <c r="R57" s="227"/>
      <c r="S57" s="225">
        <f>ROUND(SUM(O57,S55),2)</f>
        <v>598186.87</v>
      </c>
      <c r="T57" s="226"/>
      <c r="U57" s="226"/>
      <c r="V57" s="227"/>
      <c r="W57" s="225">
        <f>ROUND(SUM(S57,W55),2)</f>
        <v>687143.42</v>
      </c>
      <c r="X57" s="226"/>
      <c r="Y57" s="226"/>
      <c r="Z57" s="227"/>
      <c r="AA57" s="225">
        <f>ROUND(SUM(W57,AA55),2)</f>
        <v>821667.16</v>
      </c>
      <c r="AB57" s="226"/>
      <c r="AC57" s="226"/>
      <c r="AD57" s="227"/>
      <c r="AE57" s="225">
        <f>ROUND(SUM(AA57,AE55),2)</f>
        <v>889473.48</v>
      </c>
      <c r="AF57" s="226"/>
      <c r="AG57" s="226"/>
      <c r="AH57" s="227"/>
      <c r="AI57" s="125"/>
    </row>
    <row r="58" spans="1:36" ht="12.75" customHeight="1" x14ac:dyDescent="0.35">
      <c r="B58" s="215"/>
      <c r="C58" s="234">
        <f>C57/$AI55</f>
        <v>0.15457257927465132</v>
      </c>
      <c r="D58" s="234"/>
      <c r="E58" s="234"/>
      <c r="F58" s="234"/>
      <c r="G58" s="234">
        <f t="shared" ref="G58" si="28">G57/$AI55</f>
        <v>0.28512384652547484</v>
      </c>
      <c r="H58" s="234"/>
      <c r="I58" s="234"/>
      <c r="J58" s="234"/>
      <c r="K58" s="234">
        <f t="shared" ref="K58" si="29">K57/$AI55</f>
        <v>0.40887908203851114</v>
      </c>
      <c r="L58" s="234"/>
      <c r="M58" s="234"/>
      <c r="N58" s="234"/>
      <c r="O58" s="234">
        <f t="shared" ref="O58" si="30">O57/$AI55</f>
        <v>0.54481981857401751</v>
      </c>
      <c r="P58" s="234"/>
      <c r="Q58" s="234"/>
      <c r="R58" s="234"/>
      <c r="S58" s="234">
        <f t="shared" ref="S58" si="31">S57/$AI55</f>
        <v>0.67251793724080455</v>
      </c>
      <c r="T58" s="234"/>
      <c r="U58" s="234"/>
      <c r="V58" s="234"/>
      <c r="W58" s="234">
        <f t="shared" ref="W58" si="32">W57/$AI55</f>
        <v>0.77252828268696672</v>
      </c>
      <c r="X58" s="234"/>
      <c r="Y58" s="234"/>
      <c r="Z58" s="234"/>
      <c r="AA58" s="234">
        <f t="shared" ref="AA58" si="33">AA57/$AI55</f>
        <v>0.92376802510177147</v>
      </c>
      <c r="AB58" s="234"/>
      <c r="AC58" s="234"/>
      <c r="AD58" s="234"/>
      <c r="AE58" s="234">
        <f t="shared" ref="AE58" si="34">AE57/$AI55</f>
        <v>1</v>
      </c>
      <c r="AF58" s="234"/>
      <c r="AG58" s="234"/>
      <c r="AH58" s="234"/>
      <c r="AI58" s="125"/>
    </row>
    <row r="65" spans="1:36" ht="17.649999999999999" x14ac:dyDescent="0.5">
      <c r="A65" s="179" t="s">
        <v>22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</row>
    <row r="66" spans="1:36" ht="17.649999999999999" x14ac:dyDescent="0.5">
      <c r="A66" s="179" t="s">
        <v>23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</row>
  </sheetData>
  <mergeCells count="179">
    <mergeCell ref="A25:A26"/>
    <mergeCell ref="A28:A29"/>
    <mergeCell ref="A31:A32"/>
    <mergeCell ref="A34:A35"/>
    <mergeCell ref="A37:A38"/>
    <mergeCell ref="A40:A41"/>
    <mergeCell ref="A43:A44"/>
    <mergeCell ref="A46:A47"/>
    <mergeCell ref="W58:Z58"/>
    <mergeCell ref="C58:F58"/>
    <mergeCell ref="G58:J58"/>
    <mergeCell ref="K58:N58"/>
    <mergeCell ref="O58:R58"/>
    <mergeCell ref="S58:V58"/>
    <mergeCell ref="C55:F55"/>
    <mergeCell ref="G55:J55"/>
    <mergeCell ref="K55:N55"/>
    <mergeCell ref="O55:R55"/>
    <mergeCell ref="S55:V55"/>
    <mergeCell ref="C57:F57"/>
    <mergeCell ref="G57:J57"/>
    <mergeCell ref="K57:N57"/>
    <mergeCell ref="O57:R57"/>
    <mergeCell ref="S57:V57"/>
    <mergeCell ref="AA58:AD58"/>
    <mergeCell ref="AE58:AH58"/>
    <mergeCell ref="W51:Z51"/>
    <mergeCell ref="AA51:AD51"/>
    <mergeCell ref="AE51:AH51"/>
    <mergeCell ref="W53:Z53"/>
    <mergeCell ref="AA53:AD53"/>
    <mergeCell ref="AE53:AH53"/>
    <mergeCell ref="W55:Z55"/>
    <mergeCell ref="AA55:AD55"/>
    <mergeCell ref="AE55:AH55"/>
    <mergeCell ref="W57:Z57"/>
    <mergeCell ref="AA57:AD57"/>
    <mergeCell ref="AE57:AH57"/>
    <mergeCell ref="A14:AJ14"/>
    <mergeCell ref="S41:V41"/>
    <mergeCell ref="C44:F44"/>
    <mergeCell ref="G44:J44"/>
    <mergeCell ref="K44:N44"/>
    <mergeCell ref="O44:R44"/>
    <mergeCell ref="W47:Z47"/>
    <mergeCell ref="AA47:AD47"/>
    <mergeCell ref="AE47:AH47"/>
    <mergeCell ref="S44:V44"/>
    <mergeCell ref="C47:F47"/>
    <mergeCell ref="G47:J47"/>
    <mergeCell ref="K47:N47"/>
    <mergeCell ref="O47:R47"/>
    <mergeCell ref="S47:V47"/>
    <mergeCell ref="A22:A23"/>
    <mergeCell ref="C32:F32"/>
    <mergeCell ref="G32:J32"/>
    <mergeCell ref="K32:N32"/>
    <mergeCell ref="O32:R32"/>
    <mergeCell ref="AE20:AH20"/>
    <mergeCell ref="C29:F29"/>
    <mergeCell ref="G29:J29"/>
    <mergeCell ref="K29:N29"/>
    <mergeCell ref="O51:R51"/>
    <mergeCell ref="S51:V51"/>
    <mergeCell ref="C53:F53"/>
    <mergeCell ref="G53:J53"/>
    <mergeCell ref="K53:N53"/>
    <mergeCell ref="O53:R53"/>
    <mergeCell ref="S53:V53"/>
    <mergeCell ref="C51:F51"/>
    <mergeCell ref="G51:J51"/>
    <mergeCell ref="K51:N51"/>
    <mergeCell ref="AA26:AD26"/>
    <mergeCell ref="AA50:AD50"/>
    <mergeCell ref="AE50:AH50"/>
    <mergeCell ref="W50:Z50"/>
    <mergeCell ref="C50:F50"/>
    <mergeCell ref="G50:J50"/>
    <mergeCell ref="K50:N50"/>
    <mergeCell ref="O50:R50"/>
    <mergeCell ref="S50:V50"/>
    <mergeCell ref="S32:V32"/>
    <mergeCell ref="W32:Z32"/>
    <mergeCell ref="AA32:AD32"/>
    <mergeCell ref="AE32:AH32"/>
    <mergeCell ref="S35:V35"/>
    <mergeCell ref="W35:Z35"/>
    <mergeCell ref="AA41:AD41"/>
    <mergeCell ref="AE41:AH41"/>
    <mergeCell ref="AE38:AH38"/>
    <mergeCell ref="C41:F41"/>
    <mergeCell ref="G41:J41"/>
    <mergeCell ref="K41:N41"/>
    <mergeCell ref="O41:R41"/>
    <mergeCell ref="W41:Z41"/>
    <mergeCell ref="W44:Z44"/>
    <mergeCell ref="A66:AJ66"/>
    <mergeCell ref="AJ22:AJ23"/>
    <mergeCell ref="AJ50:AJ51"/>
    <mergeCell ref="B57:B58"/>
    <mergeCell ref="A65:AJ65"/>
    <mergeCell ref="AI50:AI51"/>
    <mergeCell ref="AI22:AI23"/>
    <mergeCell ref="B50:B51"/>
    <mergeCell ref="C23:F23"/>
    <mergeCell ref="G23:J23"/>
    <mergeCell ref="K23:N23"/>
    <mergeCell ref="O23:R23"/>
    <mergeCell ref="S23:V23"/>
    <mergeCell ref="W23:Z23"/>
    <mergeCell ref="AA23:AD23"/>
    <mergeCell ref="AE23:AH23"/>
    <mergeCell ref="AI25:AI26"/>
    <mergeCell ref="AI31:AI32"/>
    <mergeCell ref="B31:B32"/>
    <mergeCell ref="B34:B35"/>
    <mergeCell ref="C35:F35"/>
    <mergeCell ref="G35:J35"/>
    <mergeCell ref="K35:N35"/>
    <mergeCell ref="O35:R35"/>
    <mergeCell ref="B43:B44"/>
    <mergeCell ref="B46:B47"/>
    <mergeCell ref="A2:AJ2"/>
    <mergeCell ref="A3:AJ3"/>
    <mergeCell ref="A16:AJ16"/>
    <mergeCell ref="A12:AJ12"/>
    <mergeCell ref="A10:AJ10"/>
    <mergeCell ref="A13:AJ13"/>
    <mergeCell ref="A8:AJ8"/>
    <mergeCell ref="AI28:AI29"/>
    <mergeCell ref="AJ28:AJ29"/>
    <mergeCell ref="AJ25:AJ26"/>
    <mergeCell ref="C20:F20"/>
    <mergeCell ref="G20:J20"/>
    <mergeCell ref="K20:N20"/>
    <mergeCell ref="O20:R20"/>
    <mergeCell ref="S20:V20"/>
    <mergeCell ref="W20:Z20"/>
    <mergeCell ref="AA20:AD20"/>
    <mergeCell ref="B25:B26"/>
    <mergeCell ref="B28:B29"/>
    <mergeCell ref="O29:R29"/>
    <mergeCell ref="S29:V29"/>
    <mergeCell ref="W29:Z29"/>
    <mergeCell ref="A18:AJ18"/>
    <mergeCell ref="AI40:AI41"/>
    <mergeCell ref="AJ40:AJ41"/>
    <mergeCell ref="C38:F38"/>
    <mergeCell ref="G38:J38"/>
    <mergeCell ref="K38:N38"/>
    <mergeCell ref="O38:R38"/>
    <mergeCell ref="S38:V38"/>
    <mergeCell ref="W38:Z38"/>
    <mergeCell ref="AA38:AD38"/>
    <mergeCell ref="AI34:AI35"/>
    <mergeCell ref="AJ34:AJ35"/>
    <mergeCell ref="B22:B23"/>
    <mergeCell ref="B37:B38"/>
    <mergeCell ref="B40:B41"/>
    <mergeCell ref="AA29:AD29"/>
    <mergeCell ref="AE29:AH29"/>
    <mergeCell ref="C26:F26"/>
    <mergeCell ref="G26:J26"/>
    <mergeCell ref="K26:N26"/>
    <mergeCell ref="O26:R26"/>
    <mergeCell ref="AE26:AH26"/>
    <mergeCell ref="S26:V26"/>
    <mergeCell ref="W26:Z26"/>
    <mergeCell ref="AE44:AH44"/>
    <mergeCell ref="AA35:AD35"/>
    <mergeCell ref="AE35:AH35"/>
    <mergeCell ref="AJ31:AJ32"/>
    <mergeCell ref="AJ43:AJ44"/>
    <mergeCell ref="AJ37:AJ38"/>
    <mergeCell ref="AI43:AI44"/>
    <mergeCell ref="AI37:AI38"/>
    <mergeCell ref="AI46:AI47"/>
    <mergeCell ref="AJ46:AJ47"/>
    <mergeCell ref="AA44:AD44"/>
  </mergeCells>
  <phoneticPr fontId="2" type="noConversion"/>
  <printOptions horizontalCentered="1"/>
  <pageMargins left="0.59055118110236227" right="0.39370078740157483" top="0.39370078740157483" bottom="0.39370078740157483" header="0" footer="0.19685039370078741"/>
  <pageSetup paperSize="9" scale="24" fitToHeight="0" orientation="portrait" r:id="rId1"/>
  <headerFooter alignWithMargins="0">
    <oddFooter>&amp;C&amp;12Página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PLANILHA GERAL</vt:lpstr>
      <vt:lpstr>MEMÓRIA DE CÁLCULO</vt:lpstr>
      <vt:lpstr>CRONO_FF</vt:lpstr>
      <vt:lpstr>CRONO_FF!Druckbereich</vt:lpstr>
      <vt:lpstr>'MEMÓRIA DE CÁLCULO'!Druckbereich</vt:lpstr>
      <vt:lpstr>'PLANILHA GERAL'!Druckbereich</vt:lpstr>
      <vt:lpstr>CRONO_FF!Drucktitel</vt:lpstr>
      <vt:lpstr>'MEMÓRIA DE CÁLCULO'!Drucktitel</vt:lpstr>
      <vt:lpstr>'PLANILHA GERAL'!Drucktitel</vt:lpstr>
    </vt:vector>
  </TitlesOfParts>
  <Company>PMSS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707538</dc:creator>
  <cp:lastModifiedBy>Bürgi</cp:lastModifiedBy>
  <cp:lastPrinted>2020-08-05T12:47:43Z</cp:lastPrinted>
  <dcterms:created xsi:type="dcterms:W3CDTF">2010-07-15T17:28:41Z</dcterms:created>
  <dcterms:modified xsi:type="dcterms:W3CDTF">2021-06-04T16:32:44Z</dcterms:modified>
</cp:coreProperties>
</file>